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صندوق بخشششی\گزارش پرتفوی\1405\1405.03.31\"/>
    </mc:Choice>
  </mc:AlternateContent>
  <xr:revisionPtr revIDLastSave="0" documentId="13_ncr:1_{1F8F5331-06A5-4650-A7CB-7AFDB5B03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سود سپرده بانکی" sheetId="23" r:id="rId19"/>
    <sheet name="سود سپرده بانکی1" sheetId="18" state="hidden" r:id="rId20"/>
    <sheet name="درآمد ناشی از فروش" sheetId="19" r:id="rId21"/>
    <sheet name="درآمد اعمال اختیار" sheetId="20" state="hidden" r:id="rId22"/>
    <sheet name="درآمد ناشی از تغییر قیمت اوراق" sheetId="21" r:id="rId23"/>
  </sheets>
  <externalReferences>
    <externalReference r:id="rId24"/>
  </externalReferences>
  <definedNames>
    <definedName name="_xlnm.Print_Area" localSheetId="5">اوراق!$A$1:$AM$8</definedName>
    <definedName name="_xlnm.Print_Area" localSheetId="3">'اوراق مشتقه'!$A$1:$AX$30</definedName>
    <definedName name="_xlnm.Print_Area" localSheetId="6">'تعدیل قیمت'!$A$1:$N$8</definedName>
    <definedName name="_xlnm.Print_Area" localSheetId="8">درآمد!$A$1:$J$13</definedName>
    <definedName name="_xlnm.Print_Area" localSheetId="21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به'!$A$1:$S$8</definedName>
    <definedName name="_xlnm.Print_Area" localSheetId="9">'درآمد سرمایه گذاری در سهام'!$A$1:$Y$42</definedName>
    <definedName name="_xlnm.Print_Area" localSheetId="10">'درآمد سرمایه گذاری در صندوق'!$A$1:$W$8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2">'درآمد ناشی از تغییر قیمت اوراق'!$A$1:$Q$22</definedName>
    <definedName name="_xlnm.Print_Area" localSheetId="20">'درآمد ناشی از فروش'!$A$1:$Q$33</definedName>
    <definedName name="_xlnm.Print_Area" localSheetId="14">'سایر درآمدها'!$A$1:$G$11</definedName>
    <definedName name="_xlnm.Print_Area" localSheetId="7">سپرده!$A$1:$L$10</definedName>
    <definedName name="_xlnm.Print_Area" localSheetId="2">سهام!$A$1:$AC$27</definedName>
    <definedName name="_xlnm.Print_Area" localSheetId="17">'سود اوراق بهادار'!$A$1:$T$7</definedName>
    <definedName name="_xlnm.Print_Area" localSheetId="18">'سود سپرده بانکی'!$A$1:$N$9</definedName>
    <definedName name="_xlnm.Print_Area" localSheetId="19">'سود سپرده بانکی1'!$A$1:$N$11</definedName>
    <definedName name="_xlnm.Print_Area" localSheetId="1">'صورت وضعیت'!$A$1:$C$6</definedName>
    <definedName name="_xlnm.Print_Area" localSheetId="12">'مبالغ تخصیصی اوراق'!$A$1:$R$34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4" l="1"/>
  <c r="D11" i="14"/>
  <c r="Q22" i="21"/>
  <c r="O22" i="21"/>
  <c r="M22" i="21"/>
  <c r="I22" i="21"/>
  <c r="G22" i="21"/>
  <c r="E22" i="21"/>
  <c r="Q8" i="19"/>
  <c r="Q33" i="19"/>
  <c r="O33" i="19"/>
  <c r="M33" i="19"/>
  <c r="I33" i="19"/>
  <c r="G33" i="19"/>
  <c r="E33" i="19"/>
  <c r="I8" i="19"/>
  <c r="M9" i="23"/>
  <c r="M8" i="23"/>
  <c r="G8" i="23"/>
  <c r="G9" i="23" s="1"/>
  <c r="I9" i="23"/>
  <c r="E9" i="23"/>
  <c r="C9" i="23"/>
  <c r="S9" i="15"/>
  <c r="S12" i="15"/>
  <c r="Q12" i="15"/>
  <c r="O12" i="15"/>
  <c r="M12" i="15"/>
  <c r="K12" i="15"/>
  <c r="I12" i="15"/>
  <c r="J11" i="13"/>
  <c r="H11" i="13"/>
  <c r="J10" i="13"/>
  <c r="F11" i="13"/>
  <c r="D11" i="13"/>
  <c r="U41" i="9"/>
  <c r="S41" i="9"/>
  <c r="Q41" i="9"/>
  <c r="N41" i="9"/>
  <c r="F41" i="9"/>
  <c r="H41" i="9"/>
  <c r="D41" i="9"/>
  <c r="L9" i="7"/>
  <c r="D10" i="7"/>
  <c r="F10" i="7"/>
  <c r="H10" i="7"/>
  <c r="J10" i="7"/>
  <c r="L10" i="7"/>
  <c r="AB16" i="2"/>
  <c r="AB27" i="2"/>
  <c r="Z27" i="2"/>
  <c r="X27" i="2"/>
  <c r="R27" i="2"/>
  <c r="P27" i="2"/>
  <c r="N27" i="2"/>
  <c r="L27" i="2"/>
  <c r="J27" i="2"/>
  <c r="H27" i="2"/>
  <c r="Q10" i="19" l="1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9" i="19"/>
  <c r="I10" i="19"/>
  <c r="I11" i="19"/>
  <c r="I12" i="19"/>
  <c r="I13" i="19"/>
  <c r="I14" i="19"/>
  <c r="I15" i="19"/>
  <c r="I16" i="19"/>
  <c r="I17" i="19"/>
  <c r="I18" i="19"/>
  <c r="I19" i="19"/>
  <c r="I9" i="19"/>
  <c r="K9" i="23"/>
  <c r="M11" i="18"/>
  <c r="K11" i="18"/>
  <c r="I11" i="18"/>
  <c r="G11" i="18"/>
  <c r="E11" i="18"/>
  <c r="C11" i="18"/>
  <c r="S11" i="15"/>
  <c r="S10" i="15"/>
  <c r="F12" i="8" l="1"/>
  <c r="F11" i="8"/>
  <c r="AB40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11" i="9"/>
  <c r="AB41" i="9" s="1"/>
  <c r="Z11" i="9"/>
  <c r="J25" i="9"/>
  <c r="Z25" i="9" s="1"/>
  <c r="J26" i="9"/>
  <c r="Z26" i="9" s="1"/>
  <c r="J27" i="9"/>
  <c r="Z27" i="9" s="1"/>
  <c r="J28" i="9"/>
  <c r="Z28" i="9" s="1"/>
  <c r="J29" i="9"/>
  <c r="Z29" i="9" s="1"/>
  <c r="J30" i="9"/>
  <c r="Z30" i="9" s="1"/>
  <c r="J31" i="9"/>
  <c r="Z31" i="9" s="1"/>
  <c r="J32" i="9"/>
  <c r="Z32" i="9" s="1"/>
  <c r="J33" i="9"/>
  <c r="Z33" i="9" s="1"/>
  <c r="J34" i="9"/>
  <c r="Z34" i="9" s="1"/>
  <c r="J35" i="9"/>
  <c r="Z35" i="9" s="1"/>
  <c r="J36" i="9"/>
  <c r="Z36" i="9" s="1"/>
  <c r="J37" i="9"/>
  <c r="Z37" i="9" s="1"/>
  <c r="J38" i="9"/>
  <c r="Z38" i="9" s="1"/>
  <c r="J39" i="9"/>
  <c r="Z39" i="9" s="1"/>
  <c r="J40" i="9"/>
  <c r="Z40" i="9" s="1"/>
  <c r="J24" i="9"/>
  <c r="Z24" i="9" s="1"/>
  <c r="J23" i="9"/>
  <c r="Z23" i="9" s="1"/>
  <c r="J22" i="9"/>
  <c r="Z22" i="9" s="1"/>
  <c r="J21" i="9"/>
  <c r="Z21" i="9" s="1"/>
  <c r="J20" i="9"/>
  <c r="Z20" i="9" s="1"/>
  <c r="J19" i="9"/>
  <c r="Z19" i="9" s="1"/>
  <c r="J18" i="9"/>
  <c r="Z18" i="9" s="1"/>
  <c r="J17" i="9"/>
  <c r="Z17" i="9" s="1"/>
  <c r="J16" i="9"/>
  <c r="Z16" i="9" s="1"/>
  <c r="J15" i="9"/>
  <c r="Z15" i="9" s="1"/>
  <c r="J14" i="9"/>
  <c r="Z14" i="9" s="1"/>
  <c r="J13" i="9"/>
  <c r="Z13" i="9" s="1"/>
  <c r="J12" i="9"/>
  <c r="Z12" i="9" s="1"/>
  <c r="J11" i="9"/>
  <c r="O8" i="7"/>
  <c r="W36" i="9" l="1"/>
  <c r="W28" i="9"/>
  <c r="W16" i="9"/>
  <c r="L21" i="9"/>
  <c r="W35" i="9"/>
  <c r="W31" i="9"/>
  <c r="W27" i="9"/>
  <c r="W23" i="9"/>
  <c r="W19" i="9"/>
  <c r="W15" i="9"/>
  <c r="W11" i="9"/>
  <c r="W40" i="9"/>
  <c r="W32" i="9"/>
  <c r="W20" i="9"/>
  <c r="L22" i="9"/>
  <c r="L35" i="9"/>
  <c r="W39" i="9"/>
  <c r="L19" i="9"/>
  <c r="L34" i="9"/>
  <c r="W38" i="9"/>
  <c r="W34" i="9"/>
  <c r="W30" i="9"/>
  <c r="W26" i="9"/>
  <c r="W22" i="9"/>
  <c r="W18" i="9"/>
  <c r="W14" i="9"/>
  <c r="Z41" i="9"/>
  <c r="L36" i="9" s="1"/>
  <c r="L32" i="9"/>
  <c r="W24" i="9"/>
  <c r="W12" i="9"/>
  <c r="L12" i="9"/>
  <c r="L16" i="9"/>
  <c r="L20" i="9"/>
  <c r="L33" i="9"/>
  <c r="L29" i="9"/>
  <c r="L13" i="9"/>
  <c r="W37" i="9"/>
  <c r="W33" i="9"/>
  <c r="W29" i="9"/>
  <c r="W25" i="9"/>
  <c r="W21" i="9"/>
  <c r="W17" i="9"/>
  <c r="W13" i="9"/>
  <c r="J41" i="9"/>
  <c r="L7" i="8"/>
  <c r="J12" i="8"/>
  <c r="R13" i="13"/>
  <c r="R12" i="13"/>
  <c r="AB11" i="2"/>
  <c r="N29" i="2"/>
  <c r="R29" i="2"/>
  <c r="L29" i="2"/>
  <c r="AB12" i="2"/>
  <c r="AB13" i="2"/>
  <c r="AB14" i="2"/>
  <c r="AB15" i="2"/>
  <c r="AB17" i="2"/>
  <c r="AB18" i="2"/>
  <c r="AB19" i="2"/>
  <c r="AB20" i="2"/>
  <c r="AB21" i="2"/>
  <c r="AB22" i="2"/>
  <c r="AB23" i="2"/>
  <c r="AB24" i="2"/>
  <c r="AB25" i="2"/>
  <c r="AB26" i="2"/>
  <c r="F8" i="8"/>
  <c r="F13" i="8" s="1"/>
  <c r="L37" i="9" l="1"/>
  <c r="L18" i="9"/>
  <c r="L40" i="9"/>
  <c r="L15" i="9"/>
  <c r="L30" i="9"/>
  <c r="W41" i="9"/>
  <c r="L31" i="9"/>
  <c r="L17" i="9"/>
  <c r="L38" i="9"/>
  <c r="L14" i="9"/>
  <c r="L28" i="9"/>
  <c r="L25" i="9"/>
  <c r="L24" i="9"/>
  <c r="L39" i="9"/>
  <c r="L11" i="9"/>
  <c r="L26" i="9"/>
  <c r="L23" i="9"/>
  <c r="L27" i="9"/>
  <c r="R18" i="13"/>
  <c r="R19" i="13" s="1"/>
  <c r="J10" i="8"/>
  <c r="J9" i="8"/>
  <c r="R14" i="13"/>
  <c r="F10" i="13" s="1"/>
  <c r="J11" i="8"/>
  <c r="J8" i="8"/>
  <c r="J13" i="8" s="1"/>
  <c r="H8" i="8"/>
  <c r="P29" i="2"/>
  <c r="L41" i="9" l="1"/>
  <c r="H9" i="8"/>
  <c r="H12" i="8"/>
  <c r="H11" i="8"/>
  <c r="H10" i="8"/>
  <c r="H13" i="8" l="1"/>
</calcChain>
</file>

<file path=xl/sharedStrings.xml><?xml version="1.0" encoding="utf-8"?>
<sst xmlns="http://schemas.openxmlformats.org/spreadsheetml/2006/main" count="518" uniqueCount="203">
  <si>
    <t>صندوق سرمایه گذاری بخشی صنایع معیار</t>
  </si>
  <si>
    <t>صورت وضعیت پرتفوی صندوق س.بخشی صنایع معیار-ب (تخت گاز)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</si>
  <si>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</si>
  <si>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</si>
  <si>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</si>
  <si>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</si>
  <si>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</si>
  <si>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</si>
  <si>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</si>
  <si>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</si>
  <si>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</si>
  <si>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</si>
  <si>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</si>
  <si>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</si>
  <si>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</si>
  <si>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</si>
  <si>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</si>
  <si>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</si>
  <si>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</si>
  <si>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</si>
  <si>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</si>
  <si>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</si>
  <si>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</si>
  <si>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</si>
  <si>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</si>
  <si>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</si>
  <si>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بانک تجارت</t>
  </si>
  <si>
    <t>صنایع پتروشیمی خلیج فارس</t>
  </si>
  <si>
    <t>زرین ذرت شاهرود</t>
  </si>
  <si>
    <t>ملی‌ صنایع‌ مس‌ ایران‌</t>
  </si>
  <si>
    <t>پالایش نفت اصفهان</t>
  </si>
  <si>
    <t>پاریز شرق</t>
  </si>
  <si>
    <t>رهیاب پیام گستران</t>
  </si>
  <si>
    <t>کولان سل</t>
  </si>
  <si>
    <t>کشت و صنعت شیفته آرای شرق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</si>
  <si>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</si>
  <si>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</si>
  <si>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</si>
  <si>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</si>
  <si>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</si>
  <si>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</si>
  <si>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</si>
  <si>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</si>
  <si>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</si>
  <si>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</si>
  <si>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</si>
  <si>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</si>
  <si>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</si>
  <si>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</si>
  <si>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</si>
  <si>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</si>
  <si>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</si>
  <si>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</si>
  <si>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</si>
  <si>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</si>
  <si>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</si>
  <si>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</si>
  <si>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</si>
  <si>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</si>
  <si>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</si>
  <si>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</si>
  <si>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</si>
  <si>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</si>
  <si>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</si>
  <si>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</si>
  <si>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</si>
  <si>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</si>
  <si>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</si>
  <si>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</si>
  <si>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</si>
  <si>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</si>
  <si>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</si>
  <si>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</si>
  <si>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</si>
  <si>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</si>
  <si>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</si>
  <si>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</si>
  <si>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سپرده کوتاه مدت موسسه اعتباری ملل جنت آباد (کوتاه مدت)</t>
  </si>
  <si>
    <t>سپرده کوتاه مدت بانک خاورمیانه مهستان (کوتاه مدت)</t>
  </si>
  <si>
    <t>سپرده کوتاه مدت بانک گردشگری قیطریه (کوتاه مدت)</t>
  </si>
  <si>
    <t>صورت وضعیت درآمدها صندوق س.بخشی صنایع معیار-ب (تخت گاز)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</si>
  <si>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</si>
  <si>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</si>
  <si>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</si>
  <si>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</si>
  <si>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</si>
  <si>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</si>
  <si>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</si>
  <si>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</si>
  <si>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</si>
  <si>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</si>
  <si>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</si>
  <si>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</si>
  <si>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</si>
  <si>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</si>
  <si>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</si>
  <si>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</si>
  <si>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</si>
  <si>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</si>
  <si>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</si>
  <si>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</si>
  <si>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</si>
  <si>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</si>
  <si>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</si>
  <si>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</si>
  <si>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</si>
  <si>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</si>
  <si>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</si>
  <si>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شمش طلا GoldBar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</si>
  <si>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</si>
  <si>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</si>
  <si>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</si>
  <si>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</si>
  <si>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</si>
  <si>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</si>
  <si>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</si>
  <si>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</si>
  <si>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</si>
  <si>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</si>
  <si>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</si>
  <si>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</si>
  <si>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</si>
  <si>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</si>
  <si>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</si>
  <si>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</si>
  <si>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</si>
  <si>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</si>
  <si>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</si>
  <si>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</si>
  <si>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</si>
  <si>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</si>
  <si>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</si>
  <si>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</si>
  <si>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</si>
  <si>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</si>
  <si>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</si>
  <si>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</si>
  <si>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</si>
  <si>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</si>
  <si>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</si>
  <si>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</si>
  <si>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</si>
  <si>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</si>
  <si>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</si>
  <si>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</si>
  <si>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</si>
  <si>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</si>
  <si>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</si>
  <si>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</si>
  <si>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</si>
  <si>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</si>
  <si>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</si>
  <si>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</si>
  <si>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</si>
  <si>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</si>
  <si>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</si>
  <si>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</si>
  <si>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</si>
  <si>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</si>
  <si>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</si>
  <si>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</si>
  <si>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</si>
  <si>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</si>
  <si>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</si>
  <si>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</si>
  <si>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1405/01/30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</si>
  <si>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</si>
  <si>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</si>
  <si>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</si>
  <si>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</si>
  <si>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</si>
  <si>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</si>
  <si>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</si>
  <si>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</si>
  <si>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</si>
  <si>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</si>
  <si>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</si>
  <si>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</si>
  <si>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</si>
  <si>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</si>
  <si>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</si>
  <si>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</si>
  <si>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</si>
  <si>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</si>
  <si>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</si>
  <si>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</si>
  <si>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</si>
  <si>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</si>
  <si>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</si>
  <si>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</si>
  <si>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</si>
  <si>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</si>
  <si>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</si>
  <si>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</si>
  <si>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</si>
  <si>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</si>
  <si>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>سپرده</t>
  </si>
  <si>
    <t>اول دوره</t>
  </si>
  <si>
    <t>ماه قبل</t>
  </si>
  <si>
    <t>انتها دوره</t>
  </si>
  <si>
    <t xml:space="preserve">انتهای همین ماه </t>
  </si>
  <si>
    <t>میانگین</t>
  </si>
  <si>
    <t>صورت وضعیت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</si>
</sst>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1E90FF"/>
      <name val="B Nazanin"/>
      <charset val="178"/>
    </font>
    <font>
      <b/>
      <sz val="10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b/>
      <sz val="10"/>
      <color rgb="FF8E8E93"/>
      <name val="IRANSans"/>
    </font>
    <font>
      <b/>
      <sz val="11"/>
      <color theme="0" tint="-0.34998626667073579"/>
      <name val="B Nazanin"/>
      <charset val="178"/>
    </font>
    <font>
      <b/>
      <sz val="10"/>
      <color rgb="FF333333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0" fillId="0" borderId="0"/>
  </cellStyleXfs>
  <cellXfs count="15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2" applyFont="1"/>
    <xf numFmtId="0" fontId="9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1" fillId="0" borderId="0" xfId="3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3" fontId="14" fillId="2" borderId="0" xfId="0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0" fontId="11" fillId="0" borderId="4" xfId="0" applyFont="1" applyBorder="1" applyAlignment="1">
      <alignment horizontal="left"/>
    </xf>
    <xf numFmtId="3" fontId="4" fillId="0" borderId="4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9" fontId="11" fillId="0" borderId="0" xfId="1" applyFont="1" applyAlignment="1">
      <alignment horizontal="left"/>
    </xf>
    <xf numFmtId="0" fontId="11" fillId="0" borderId="0" xfId="0" applyFont="1" applyFill="1" applyAlignment="1">
      <alignment horizontal="left"/>
    </xf>
    <xf numFmtId="3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/>
    </xf>
    <xf numFmtId="9" fontId="4" fillId="0" borderId="5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Fill="1" applyAlignment="1">
      <alignment horizontal="left"/>
    </xf>
    <xf numFmtId="3" fontId="4" fillId="0" borderId="2" xfId="3" applyNumberFormat="1" applyFont="1" applyFill="1" applyBorder="1" applyAlignment="1">
      <alignment horizontal="center" vertical="center"/>
    </xf>
    <xf numFmtId="3" fontId="11" fillId="0" borderId="0" xfId="3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6" xfId="3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9" fontId="4" fillId="0" borderId="2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left"/>
    </xf>
    <xf numFmtId="10" fontId="4" fillId="0" borderId="0" xfId="1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/>
    </xf>
    <xf numFmtId="0" fontId="11" fillId="0" borderId="2" xfId="0" applyFont="1" applyFill="1" applyBorder="1" applyAlignment="1">
      <alignment horizontal="center" vertical="center"/>
    </xf>
    <xf numFmtId="0" fontId="11" fillId="0" borderId="0" xfId="0" quotePrefix="1" applyFont="1" applyFill="1" applyAlignment="1">
      <alignment horizontal="left"/>
    </xf>
    <xf numFmtId="3" fontId="15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10" fontId="16" fillId="0" borderId="0" xfId="1" applyNumberFormat="1" applyFont="1" applyAlignment="1">
      <alignment horizontal="left"/>
    </xf>
    <xf numFmtId="9" fontId="4" fillId="0" borderId="3" xfId="1" applyNumberFormat="1" applyFont="1" applyFill="1" applyBorder="1" applyAlignment="1">
      <alignment horizontal="center" vertical="center"/>
    </xf>
    <xf numFmtId="9" fontId="4" fillId="0" borderId="0" xfId="1" applyNumberFormat="1" applyFont="1" applyFill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164" fontId="4" fillId="0" borderId="0" xfId="3" applyNumberFormat="1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4" fontId="4" fillId="0" borderId="5" xfId="3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9" fontId="4" fillId="0" borderId="0" xfId="3" applyNumberFormat="1" applyFont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13" fillId="0" borderId="0" xfId="3" applyFont="1" applyBorder="1" applyAlignment="1">
      <alignment horizontal="left"/>
    </xf>
    <xf numFmtId="0" fontId="16" fillId="0" borderId="0" xfId="3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3" fontId="16" fillId="0" borderId="0" xfId="3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3" fontId="17" fillId="0" borderId="0" xfId="0" applyNumberFormat="1" applyFont="1" applyAlignment="1">
      <alignment horizontal="left"/>
    </xf>
    <xf numFmtId="3" fontId="11" fillId="0" borderId="0" xfId="0" applyNumberFormat="1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4">
    <cellStyle name="Normal" xfId="0" builtinId="0"/>
    <cellStyle name="Normal 2" xfId="2" xr:uid="{3853F707-5E72-4731-8124-4AC2D69F9607}"/>
    <cellStyle name="Normal 3" xfId="3" xr:uid="{200B7A2A-6719-4404-9164-5268796CA57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0ADFB3F0-5C11-4269-98D4-66CDCB385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.helali\Downloads\ListOfTra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List"/>
      <sheetName val="StockList (2)"/>
    </sheetNames>
    <sheetDataSet>
      <sheetData sheetId="0">
        <row r="20">
          <cell r="I20">
            <v>267643000</v>
          </cell>
          <cell r="M20">
            <v>602488160567</v>
          </cell>
        </row>
      </sheetData>
      <sheetData sheetId="1">
        <row r="20">
          <cell r="I20">
            <v>16893950</v>
          </cell>
          <cell r="M20">
            <v>56883863685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D185-7556-45F1-802B-23552F21451E}">
  <dimension ref="A21:Y25"/>
  <sheetViews>
    <sheetView showGridLines="0" rightToLeft="1" tabSelected="1" view="pageBreakPreview" zoomScaleNormal="100" zoomScaleSheetLayoutView="100" workbookViewId="0">
      <selection activeCell="I18" sqref="I18"/>
    </sheetView>
  </sheetViews>
  <sheetFormatPr defaultRowHeight="18"/>
  <cols>
    <col min="1" max="16384" width="9.140625" style="15"/>
  </cols>
  <sheetData>
    <row r="21" spans="1:25" ht="21.75" customHeight="1"/>
    <row r="23" spans="1:25" ht="26.25">
      <c r="A23" s="117" t="s">
        <v>0</v>
      </c>
      <c r="B23" s="117"/>
      <c r="C23" s="117"/>
      <c r="D23" s="117"/>
      <c r="E23" s="117"/>
      <c r="F23" s="117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6.25">
      <c r="A24" s="117" t="s">
        <v>194</v>
      </c>
      <c r="B24" s="117"/>
      <c r="C24" s="117"/>
      <c r="D24" s="117"/>
      <c r="E24" s="117"/>
      <c r="F24" s="117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6.25">
      <c r="A25" s="117" t="s">
        <v>2</v>
      </c>
      <c r="B25" s="117"/>
      <c r="C25" s="117"/>
      <c r="D25" s="117"/>
      <c r="E25" s="117"/>
      <c r="F25" s="117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47"/>
  <sheetViews>
    <sheetView rightToLeft="1" view="pageBreakPreview" topLeftCell="A10" zoomScale="60" zoomScaleNormal="70" workbookViewId="0">
      <selection activeCell="A10" sqref="A10:B10"/>
    </sheetView>
  </sheetViews>
  <sheetFormatPr defaultRowHeight="21"/>
  <cols>
    <col min="1" max="1" width="5.140625" style="39" customWidth="1"/>
    <col min="2" max="2" width="31" style="39" customWidth="1"/>
    <col min="3" max="3" width="1.28515625" style="39" customWidth="1"/>
    <col min="4" max="4" width="18.85546875" style="39" customWidth="1"/>
    <col min="5" max="5" width="1.28515625" style="39" customWidth="1"/>
    <col min="6" max="6" width="17.28515625" style="39" bestFit="1" customWidth="1"/>
    <col min="7" max="7" width="1.28515625" style="39" customWidth="1"/>
    <col min="8" max="8" width="15.42578125" style="39" bestFit="1" customWidth="1"/>
    <col min="9" max="9" width="1.28515625" style="39" customWidth="1"/>
    <col min="10" max="10" width="17.5703125" style="39" bestFit="1" customWidth="1"/>
    <col min="11" max="11" width="1.28515625" style="39" customWidth="1"/>
    <col min="12" max="12" width="18" style="39" bestFit="1" customWidth="1"/>
    <col min="13" max="13" width="1.28515625" style="39" customWidth="1"/>
    <col min="14" max="14" width="14.7109375" style="39" customWidth="1"/>
    <col min="15" max="16" width="1.28515625" style="39" customWidth="1"/>
    <col min="17" max="17" width="18.85546875" style="39" bestFit="1" customWidth="1"/>
    <col min="18" max="18" width="1.28515625" style="39" customWidth="1"/>
    <col min="19" max="19" width="16.85546875" style="39" bestFit="1" customWidth="1"/>
    <col min="20" max="20" width="1.28515625" style="39" customWidth="1"/>
    <col min="21" max="21" width="19.42578125" style="39" bestFit="1" customWidth="1"/>
    <col min="22" max="22" width="1.28515625" style="39" customWidth="1"/>
    <col min="23" max="23" width="18.7109375" style="39" bestFit="1" customWidth="1"/>
    <col min="24" max="24" width="0.28515625" style="39" customWidth="1"/>
    <col min="25" max="25" width="9.140625" style="39"/>
    <col min="26" max="26" width="12.42578125" style="83" bestFit="1" customWidth="1"/>
    <col min="27" max="27" width="9.140625" style="84"/>
    <col min="28" max="28" width="12.42578125" style="83" bestFit="1" customWidth="1"/>
    <col min="29" max="29" width="9.140625" style="75"/>
    <col min="30" max="16384" width="9.140625" style="39"/>
  </cols>
  <sheetData>
    <row r="1" spans="1:28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8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8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</row>
    <row r="4" spans="1:28" ht="14.45" customHeight="1"/>
    <row r="5" spans="1:28" ht="14.45" customHeight="1"/>
    <row r="6" spans="1:28" ht="14.45" customHeight="1"/>
    <row r="7" spans="1:28" ht="24.75" customHeight="1">
      <c r="A7" s="33" t="s">
        <v>97</v>
      </c>
      <c r="B7" s="129" t="s">
        <v>98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</row>
    <row r="8" spans="1:28" ht="24.75" customHeight="1">
      <c r="D8" s="125" t="s">
        <v>99</v>
      </c>
      <c r="E8" s="125"/>
      <c r="F8" s="125"/>
      <c r="G8" s="125"/>
      <c r="H8" s="125"/>
      <c r="I8" s="125"/>
      <c r="J8" s="125"/>
      <c r="K8" s="125"/>
      <c r="L8" s="125"/>
      <c r="M8" s="48"/>
      <c r="N8" s="125" t="s">
        <v>100</v>
      </c>
      <c r="O8" s="125"/>
      <c r="P8" s="125"/>
      <c r="Q8" s="125"/>
      <c r="R8" s="125"/>
      <c r="S8" s="125"/>
      <c r="T8" s="125"/>
      <c r="U8" s="125"/>
      <c r="V8" s="125"/>
      <c r="W8" s="125"/>
      <c r="X8" s="56"/>
      <c r="Y8" s="56"/>
      <c r="Z8" s="58"/>
    </row>
    <row r="9" spans="1:28" ht="24.75" customHeight="1">
      <c r="D9" s="79"/>
      <c r="E9" s="79"/>
      <c r="F9" s="79"/>
      <c r="G9" s="79"/>
      <c r="H9" s="79"/>
      <c r="I9" s="79"/>
      <c r="J9" s="128" t="s">
        <v>35</v>
      </c>
      <c r="K9" s="128"/>
      <c r="L9" s="128"/>
      <c r="M9" s="48"/>
      <c r="N9" s="79"/>
      <c r="O9" s="79"/>
      <c r="P9" s="79"/>
      <c r="Q9" s="79"/>
      <c r="R9" s="79"/>
      <c r="S9" s="79"/>
      <c r="T9" s="79"/>
      <c r="U9" s="128" t="s">
        <v>35</v>
      </c>
      <c r="V9" s="128"/>
      <c r="W9" s="128"/>
      <c r="X9" s="56"/>
      <c r="Y9" s="56"/>
      <c r="Z9" s="58"/>
    </row>
    <row r="10" spans="1:28" ht="24.75" customHeight="1">
      <c r="A10" s="125" t="s">
        <v>101</v>
      </c>
      <c r="B10" s="125"/>
      <c r="D10" s="34" t="s">
        <v>102</v>
      </c>
      <c r="E10" s="48"/>
      <c r="F10" s="34" t="s">
        <v>103</v>
      </c>
      <c r="G10" s="48"/>
      <c r="H10" s="34" t="s">
        <v>104</v>
      </c>
      <c r="I10" s="48"/>
      <c r="J10" s="35" t="s">
        <v>74</v>
      </c>
      <c r="K10" s="79"/>
      <c r="L10" s="35" t="s">
        <v>85</v>
      </c>
      <c r="M10" s="48"/>
      <c r="N10" s="34" t="s">
        <v>102</v>
      </c>
      <c r="O10" s="48"/>
      <c r="P10" s="125" t="s">
        <v>103</v>
      </c>
      <c r="Q10" s="125"/>
      <c r="R10" s="48"/>
      <c r="S10" s="34" t="s">
        <v>104</v>
      </c>
      <c r="T10" s="48"/>
      <c r="U10" s="35" t="s">
        <v>74</v>
      </c>
      <c r="V10" s="79"/>
      <c r="W10" s="85" t="s">
        <v>85</v>
      </c>
      <c r="X10" s="56"/>
      <c r="Y10" s="56"/>
      <c r="Z10" s="58"/>
    </row>
    <row r="11" spans="1:28" ht="24.75" customHeight="1">
      <c r="A11" s="126" t="s">
        <v>34</v>
      </c>
      <c r="B11" s="126"/>
      <c r="D11" s="44">
        <v>0</v>
      </c>
      <c r="E11" s="48"/>
      <c r="F11" s="44">
        <v>1913551832</v>
      </c>
      <c r="G11" s="48"/>
      <c r="H11" s="44">
        <v>2360073340</v>
      </c>
      <c r="I11" s="48"/>
      <c r="J11" s="44">
        <f>D11+F11+H11</f>
        <v>4273625172</v>
      </c>
      <c r="K11" s="48"/>
      <c r="L11" s="73">
        <f t="shared" ref="L11:L40" si="0">Z11/$Z$41</f>
        <v>4.3858337305101979E-3</v>
      </c>
      <c r="M11" s="48"/>
      <c r="N11" s="44">
        <v>0</v>
      </c>
      <c r="O11" s="48"/>
      <c r="P11" s="127">
        <v>1913551832</v>
      </c>
      <c r="Q11" s="127"/>
      <c r="R11" s="48"/>
      <c r="S11" s="44">
        <v>2360073340</v>
      </c>
      <c r="T11" s="48"/>
      <c r="U11" s="44">
        <v>4273625172</v>
      </c>
      <c r="V11" s="48"/>
      <c r="W11" s="86">
        <f t="shared" ref="W11:W40" si="1">AB11/$AB$41</f>
        <v>9.1785001885362448E-3</v>
      </c>
      <c r="X11" s="56"/>
      <c r="Y11" s="56"/>
      <c r="Z11" s="58">
        <f>ABS(J11)</f>
        <v>4273625172</v>
      </c>
      <c r="AB11" s="83">
        <f>ABS(S11)</f>
        <v>2360073340</v>
      </c>
    </row>
    <row r="12" spans="1:28" ht="24.75" customHeight="1">
      <c r="A12" s="120" t="s">
        <v>29</v>
      </c>
      <c r="B12" s="120"/>
      <c r="D12" s="46">
        <v>0</v>
      </c>
      <c r="E12" s="48"/>
      <c r="F12" s="46">
        <v>0</v>
      </c>
      <c r="G12" s="48"/>
      <c r="H12" s="46">
        <v>425053766</v>
      </c>
      <c r="I12" s="48"/>
      <c r="J12" s="46">
        <f t="shared" ref="J12:J40" si="2">D12+F12+H12</f>
        <v>425053766</v>
      </c>
      <c r="K12" s="48"/>
      <c r="L12" s="73">
        <f t="shared" si="0"/>
        <v>4.3621400314121622E-4</v>
      </c>
      <c r="M12" s="48"/>
      <c r="N12" s="46">
        <v>0</v>
      </c>
      <c r="O12" s="48"/>
      <c r="P12" s="121">
        <v>0</v>
      </c>
      <c r="Q12" s="121"/>
      <c r="R12" s="48"/>
      <c r="S12" s="46">
        <v>412349756</v>
      </c>
      <c r="T12" s="48"/>
      <c r="U12" s="46">
        <v>412349756</v>
      </c>
      <c r="V12" s="48"/>
      <c r="W12" s="86">
        <f t="shared" si="1"/>
        <v>1.6036587715485464E-3</v>
      </c>
      <c r="X12" s="56"/>
      <c r="Y12" s="56"/>
      <c r="Z12" s="58">
        <f t="shared" ref="Z12:Z39" si="3">ABS(J12)</f>
        <v>425053766</v>
      </c>
      <c r="AB12" s="83">
        <f t="shared" ref="AB12:AB39" si="4">ABS(S12)</f>
        <v>412349756</v>
      </c>
    </row>
    <row r="13" spans="1:28" ht="24.75" customHeight="1">
      <c r="A13" s="120" t="s">
        <v>22</v>
      </c>
      <c r="B13" s="120"/>
      <c r="D13" s="46">
        <v>0</v>
      </c>
      <c r="E13" s="48"/>
      <c r="F13" s="46">
        <v>0</v>
      </c>
      <c r="G13" s="48"/>
      <c r="H13" s="46">
        <v>5013272631</v>
      </c>
      <c r="I13" s="48"/>
      <c r="J13" s="46">
        <f t="shared" si="2"/>
        <v>5013272631</v>
      </c>
      <c r="K13" s="48"/>
      <c r="L13" s="73">
        <f t="shared" si="0"/>
        <v>5.1449014174992803E-3</v>
      </c>
      <c r="M13" s="48"/>
      <c r="N13" s="46">
        <v>8024000000</v>
      </c>
      <c r="O13" s="48"/>
      <c r="P13" s="121">
        <v>0</v>
      </c>
      <c r="Q13" s="121"/>
      <c r="R13" s="48"/>
      <c r="S13" s="46">
        <v>1788776162</v>
      </c>
      <c r="T13" s="48"/>
      <c r="U13" s="46">
        <v>9812776162</v>
      </c>
      <c r="V13" s="48"/>
      <c r="W13" s="86">
        <f t="shared" si="1"/>
        <v>6.956683108909718E-3</v>
      </c>
      <c r="X13" s="56"/>
      <c r="Y13" s="56"/>
      <c r="Z13" s="58">
        <f t="shared" si="3"/>
        <v>5013272631</v>
      </c>
      <c r="AB13" s="83">
        <f t="shared" si="4"/>
        <v>1788776162</v>
      </c>
    </row>
    <row r="14" spans="1:28" ht="24.75" customHeight="1">
      <c r="A14" s="120" t="s">
        <v>33</v>
      </c>
      <c r="B14" s="120"/>
      <c r="D14" s="46">
        <v>0</v>
      </c>
      <c r="E14" s="48"/>
      <c r="F14" s="46">
        <v>1020803763</v>
      </c>
      <c r="G14" s="48"/>
      <c r="H14" s="46">
        <v>1477148745</v>
      </c>
      <c r="I14" s="48"/>
      <c r="J14" s="47">
        <f t="shared" si="2"/>
        <v>2497952508</v>
      </c>
      <c r="K14" s="48"/>
      <c r="L14" s="73">
        <f t="shared" si="0"/>
        <v>2.5635388986797519E-3</v>
      </c>
      <c r="M14" s="48"/>
      <c r="N14" s="46">
        <v>0</v>
      </c>
      <c r="O14" s="48"/>
      <c r="P14" s="121">
        <v>1020803763</v>
      </c>
      <c r="Q14" s="121"/>
      <c r="R14" s="48"/>
      <c r="S14" s="46">
        <v>1477148745</v>
      </c>
      <c r="T14" s="48"/>
      <c r="U14" s="46">
        <v>2497952508</v>
      </c>
      <c r="V14" s="48"/>
      <c r="W14" s="86">
        <f t="shared" si="1"/>
        <v>5.7447409810063689E-3</v>
      </c>
      <c r="X14" s="56"/>
      <c r="Y14" s="56"/>
      <c r="Z14" s="58">
        <f t="shared" si="3"/>
        <v>2497952508</v>
      </c>
      <c r="AB14" s="83">
        <f t="shared" si="4"/>
        <v>1477148745</v>
      </c>
    </row>
    <row r="15" spans="1:28" ht="24.75" customHeight="1">
      <c r="A15" s="120" t="s">
        <v>21</v>
      </c>
      <c r="B15" s="120"/>
      <c r="D15" s="46">
        <v>0</v>
      </c>
      <c r="E15" s="48"/>
      <c r="F15" s="46">
        <v>0</v>
      </c>
      <c r="G15" s="48"/>
      <c r="H15" s="46">
        <v>581996860</v>
      </c>
      <c r="I15" s="48"/>
      <c r="J15" s="47">
        <f t="shared" si="2"/>
        <v>581996860</v>
      </c>
      <c r="K15" s="48"/>
      <c r="L15" s="73">
        <f t="shared" si="0"/>
        <v>5.9727780441831907E-4</v>
      </c>
      <c r="M15" s="48"/>
      <c r="N15" s="46">
        <v>0</v>
      </c>
      <c r="O15" s="48"/>
      <c r="P15" s="121">
        <v>0</v>
      </c>
      <c r="Q15" s="121"/>
      <c r="R15" s="48"/>
      <c r="S15" s="46">
        <v>11378564546</v>
      </c>
      <c r="T15" s="48"/>
      <c r="U15" s="46">
        <v>11378564546</v>
      </c>
      <c r="V15" s="48"/>
      <c r="W15" s="86">
        <f t="shared" si="1"/>
        <v>4.4252081094536169E-2</v>
      </c>
      <c r="X15" s="56"/>
      <c r="Y15" s="56"/>
      <c r="Z15" s="58">
        <f t="shared" si="3"/>
        <v>581996860</v>
      </c>
      <c r="AB15" s="83">
        <f t="shared" si="4"/>
        <v>11378564546</v>
      </c>
    </row>
    <row r="16" spans="1:28" ht="24.75" customHeight="1">
      <c r="A16" s="120" t="s">
        <v>105</v>
      </c>
      <c r="B16" s="120"/>
      <c r="D16" s="46">
        <v>0</v>
      </c>
      <c r="E16" s="48"/>
      <c r="F16" s="46">
        <v>0</v>
      </c>
      <c r="G16" s="48"/>
      <c r="H16" s="46">
        <v>0</v>
      </c>
      <c r="I16" s="48"/>
      <c r="J16" s="46">
        <f t="shared" si="2"/>
        <v>0</v>
      </c>
      <c r="K16" s="48"/>
      <c r="L16" s="73">
        <f t="shared" si="0"/>
        <v>0</v>
      </c>
      <c r="M16" s="48"/>
      <c r="N16" s="46">
        <v>0</v>
      </c>
      <c r="O16" s="48"/>
      <c r="P16" s="121">
        <v>0</v>
      </c>
      <c r="Q16" s="121"/>
      <c r="R16" s="48"/>
      <c r="S16" s="46">
        <v>10042157238</v>
      </c>
      <c r="T16" s="48"/>
      <c r="U16" s="46">
        <v>10042157238</v>
      </c>
      <c r="V16" s="48"/>
      <c r="W16" s="86">
        <f t="shared" si="1"/>
        <v>3.9054693996201671E-2</v>
      </c>
      <c r="X16" s="56"/>
      <c r="Y16" s="56"/>
      <c r="Z16" s="58">
        <f t="shared" si="3"/>
        <v>0</v>
      </c>
      <c r="AB16" s="83">
        <f t="shared" si="4"/>
        <v>10042157238</v>
      </c>
    </row>
    <row r="17" spans="1:28" ht="24.75" customHeight="1">
      <c r="A17" s="120" t="s">
        <v>106</v>
      </c>
      <c r="B17" s="120"/>
      <c r="D17" s="46">
        <v>0</v>
      </c>
      <c r="E17" s="48"/>
      <c r="F17" s="46">
        <v>0</v>
      </c>
      <c r="G17" s="48"/>
      <c r="H17" s="46">
        <v>0</v>
      </c>
      <c r="I17" s="48"/>
      <c r="J17" s="46">
        <f t="shared" si="2"/>
        <v>0</v>
      </c>
      <c r="K17" s="48"/>
      <c r="L17" s="73">
        <f t="shared" si="0"/>
        <v>0</v>
      </c>
      <c r="M17" s="48"/>
      <c r="N17" s="46">
        <v>0</v>
      </c>
      <c r="O17" s="48"/>
      <c r="P17" s="121">
        <v>0</v>
      </c>
      <c r="Q17" s="121"/>
      <c r="R17" s="48"/>
      <c r="S17" s="46">
        <v>17783203350</v>
      </c>
      <c r="T17" s="48"/>
      <c r="U17" s="46">
        <v>17783203350</v>
      </c>
      <c r="V17" s="48"/>
      <c r="W17" s="86">
        <f t="shared" si="1"/>
        <v>6.9160196225407713E-2</v>
      </c>
      <c r="X17" s="56"/>
      <c r="Y17" s="56"/>
      <c r="Z17" s="58">
        <f t="shared" si="3"/>
        <v>0</v>
      </c>
      <c r="AB17" s="83">
        <f t="shared" si="4"/>
        <v>17783203350</v>
      </c>
    </row>
    <row r="18" spans="1:28" ht="24.75" customHeight="1">
      <c r="A18" s="120" t="s">
        <v>107</v>
      </c>
      <c r="B18" s="120"/>
      <c r="D18" s="46">
        <v>0</v>
      </c>
      <c r="E18" s="48"/>
      <c r="F18" s="46">
        <v>0</v>
      </c>
      <c r="G18" s="48"/>
      <c r="H18" s="46">
        <v>0</v>
      </c>
      <c r="I18" s="48"/>
      <c r="J18" s="46">
        <f t="shared" si="2"/>
        <v>0</v>
      </c>
      <c r="K18" s="48"/>
      <c r="L18" s="73">
        <f t="shared" si="0"/>
        <v>0</v>
      </c>
      <c r="M18" s="48"/>
      <c r="N18" s="46">
        <v>0</v>
      </c>
      <c r="O18" s="48"/>
      <c r="P18" s="121">
        <v>0</v>
      </c>
      <c r="Q18" s="121"/>
      <c r="R18" s="48"/>
      <c r="S18" s="46">
        <v>1439222201</v>
      </c>
      <c r="T18" s="48"/>
      <c r="U18" s="46">
        <v>1439222201</v>
      </c>
      <c r="V18" s="48"/>
      <c r="W18" s="86">
        <f t="shared" si="1"/>
        <v>5.5972418396218358E-3</v>
      </c>
      <c r="X18" s="56"/>
      <c r="Y18" s="56"/>
      <c r="Z18" s="58">
        <f t="shared" si="3"/>
        <v>0</v>
      </c>
      <c r="AB18" s="83">
        <f t="shared" si="4"/>
        <v>1439222201</v>
      </c>
    </row>
    <row r="19" spans="1:28" ht="24.75" customHeight="1">
      <c r="A19" s="120" t="s">
        <v>25</v>
      </c>
      <c r="B19" s="120"/>
      <c r="D19" s="46">
        <v>0</v>
      </c>
      <c r="E19" s="48"/>
      <c r="F19" s="46">
        <v>810551502</v>
      </c>
      <c r="G19" s="48"/>
      <c r="H19" s="46">
        <v>0</v>
      </c>
      <c r="I19" s="48"/>
      <c r="J19" s="46">
        <f t="shared" si="2"/>
        <v>810551502</v>
      </c>
      <c r="K19" s="48"/>
      <c r="L19" s="73">
        <f t="shared" si="0"/>
        <v>8.3183339078930904E-4</v>
      </c>
      <c r="M19" s="48"/>
      <c r="N19" s="46">
        <v>0</v>
      </c>
      <c r="O19" s="48"/>
      <c r="P19" s="121">
        <v>1187688921</v>
      </c>
      <c r="Q19" s="121"/>
      <c r="R19" s="48"/>
      <c r="S19" s="46">
        <v>608666797</v>
      </c>
      <c r="T19" s="48"/>
      <c r="U19" s="46">
        <v>1796355718</v>
      </c>
      <c r="V19" s="48"/>
      <c r="W19" s="86">
        <f t="shared" si="1"/>
        <v>2.3671502983971899E-3</v>
      </c>
      <c r="X19" s="56"/>
      <c r="Y19" s="56"/>
      <c r="Z19" s="58">
        <f t="shared" si="3"/>
        <v>810551502</v>
      </c>
      <c r="AB19" s="83">
        <f t="shared" si="4"/>
        <v>608666797</v>
      </c>
    </row>
    <row r="20" spans="1:28" ht="24.75" customHeight="1">
      <c r="A20" s="120" t="s">
        <v>20</v>
      </c>
      <c r="B20" s="120"/>
      <c r="D20" s="46">
        <v>0</v>
      </c>
      <c r="E20" s="48"/>
      <c r="F20" s="46">
        <v>7932879532</v>
      </c>
      <c r="G20" s="48"/>
      <c r="H20" s="46">
        <v>0</v>
      </c>
      <c r="I20" s="48"/>
      <c r="J20" s="46">
        <f t="shared" si="2"/>
        <v>7932879532</v>
      </c>
      <c r="K20" s="48"/>
      <c r="L20" s="73">
        <f t="shared" si="0"/>
        <v>8.141165692179134E-3</v>
      </c>
      <c r="M20" s="48"/>
      <c r="N20" s="46">
        <v>399770799</v>
      </c>
      <c r="O20" s="48"/>
      <c r="P20" s="121">
        <v>10125646001</v>
      </c>
      <c r="Q20" s="121"/>
      <c r="R20" s="48"/>
      <c r="S20" s="46">
        <v>3930466107</v>
      </c>
      <c r="T20" s="48"/>
      <c r="U20" s="46">
        <v>14455882907</v>
      </c>
      <c r="V20" s="48"/>
      <c r="W20" s="86">
        <f t="shared" si="1"/>
        <v>1.5285874083953181E-2</v>
      </c>
      <c r="X20" s="56"/>
      <c r="Y20" s="56"/>
      <c r="Z20" s="58">
        <f t="shared" si="3"/>
        <v>7932879532</v>
      </c>
      <c r="AB20" s="83">
        <f t="shared" si="4"/>
        <v>3930466107</v>
      </c>
    </row>
    <row r="21" spans="1:28" ht="24.75" customHeight="1">
      <c r="A21" s="120" t="s">
        <v>108</v>
      </c>
      <c r="B21" s="120"/>
      <c r="D21" s="46">
        <v>0</v>
      </c>
      <c r="E21" s="48"/>
      <c r="F21" s="46">
        <v>0</v>
      </c>
      <c r="G21" s="48"/>
      <c r="H21" s="46">
        <v>0</v>
      </c>
      <c r="I21" s="48"/>
      <c r="J21" s="46">
        <f t="shared" si="2"/>
        <v>0</v>
      </c>
      <c r="K21" s="48"/>
      <c r="L21" s="73">
        <f t="shared" si="0"/>
        <v>0</v>
      </c>
      <c r="M21" s="48"/>
      <c r="N21" s="46">
        <v>0</v>
      </c>
      <c r="O21" s="48"/>
      <c r="P21" s="121">
        <v>0</v>
      </c>
      <c r="Q21" s="121"/>
      <c r="R21" s="48"/>
      <c r="S21" s="46">
        <v>6591999342</v>
      </c>
      <c r="T21" s="48"/>
      <c r="U21" s="46">
        <v>6591999342</v>
      </c>
      <c r="V21" s="48"/>
      <c r="W21" s="86">
        <f t="shared" si="1"/>
        <v>2.5636774153542961E-2</v>
      </c>
      <c r="X21" s="56"/>
      <c r="Y21" s="56"/>
      <c r="Z21" s="58">
        <f t="shared" si="3"/>
        <v>0</v>
      </c>
      <c r="AB21" s="83">
        <f t="shared" si="4"/>
        <v>6591999342</v>
      </c>
    </row>
    <row r="22" spans="1:28" ht="24.75" customHeight="1">
      <c r="A22" s="120" t="s">
        <v>30</v>
      </c>
      <c r="B22" s="120"/>
      <c r="D22" s="46">
        <v>0</v>
      </c>
      <c r="E22" s="48"/>
      <c r="F22" s="46">
        <v>181491002</v>
      </c>
      <c r="G22" s="48"/>
      <c r="H22" s="46">
        <v>0</v>
      </c>
      <c r="I22" s="48"/>
      <c r="J22" s="46">
        <f t="shared" si="2"/>
        <v>181491002</v>
      </c>
      <c r="K22" s="48"/>
      <c r="L22" s="73">
        <f t="shared" si="0"/>
        <v>1.8625624061999364E-4</v>
      </c>
      <c r="M22" s="48"/>
      <c r="N22" s="46">
        <v>0</v>
      </c>
      <c r="O22" s="48"/>
      <c r="P22" s="121">
        <v>181491002</v>
      </c>
      <c r="Q22" s="121"/>
      <c r="R22" s="48"/>
      <c r="S22" s="46">
        <v>16895580115</v>
      </c>
      <c r="T22" s="48"/>
      <c r="U22" s="46">
        <v>17077071117</v>
      </c>
      <c r="V22" s="48"/>
      <c r="W22" s="86">
        <f t="shared" si="1"/>
        <v>6.5708163658573737E-2</v>
      </c>
      <c r="X22" s="56"/>
      <c r="Y22" s="56"/>
      <c r="Z22" s="58">
        <f t="shared" si="3"/>
        <v>181491002</v>
      </c>
      <c r="AB22" s="83">
        <f t="shared" si="4"/>
        <v>16895580115</v>
      </c>
    </row>
    <row r="23" spans="1:28" ht="24.75" customHeight="1">
      <c r="A23" s="120" t="s">
        <v>23</v>
      </c>
      <c r="B23" s="120"/>
      <c r="D23" s="46">
        <v>0</v>
      </c>
      <c r="E23" s="48"/>
      <c r="F23" s="46">
        <v>624465280</v>
      </c>
      <c r="G23" s="48"/>
      <c r="H23" s="46">
        <v>0</v>
      </c>
      <c r="I23" s="48"/>
      <c r="J23" s="46">
        <f t="shared" si="2"/>
        <v>624465280</v>
      </c>
      <c r="K23" s="48"/>
      <c r="L23" s="73">
        <f t="shared" si="0"/>
        <v>6.4086127779773734E-4</v>
      </c>
      <c r="M23" s="48"/>
      <c r="N23" s="46">
        <v>0</v>
      </c>
      <c r="O23" s="48"/>
      <c r="P23" s="121">
        <v>21964337</v>
      </c>
      <c r="Q23" s="121"/>
      <c r="R23" s="48"/>
      <c r="S23" s="46">
        <v>1346225108</v>
      </c>
      <c r="T23" s="48"/>
      <c r="U23" s="46">
        <v>1368189445</v>
      </c>
      <c r="V23" s="48"/>
      <c r="W23" s="86">
        <f t="shared" si="1"/>
        <v>5.2355692503988993E-3</v>
      </c>
      <c r="X23" s="56"/>
      <c r="Y23" s="56"/>
      <c r="Z23" s="58">
        <f t="shared" si="3"/>
        <v>624465280</v>
      </c>
      <c r="AB23" s="83">
        <f t="shared" si="4"/>
        <v>1346225108</v>
      </c>
    </row>
    <row r="24" spans="1:28" ht="24.75" customHeight="1">
      <c r="A24" s="120" t="s">
        <v>109</v>
      </c>
      <c r="B24" s="120"/>
      <c r="D24" s="46">
        <v>0</v>
      </c>
      <c r="E24" s="48"/>
      <c r="F24" s="46">
        <v>0</v>
      </c>
      <c r="G24" s="48"/>
      <c r="H24" s="46">
        <v>0</v>
      </c>
      <c r="I24" s="48"/>
      <c r="J24" s="46">
        <f t="shared" si="2"/>
        <v>0</v>
      </c>
      <c r="K24" s="48"/>
      <c r="L24" s="73">
        <f t="shared" si="0"/>
        <v>0</v>
      </c>
      <c r="M24" s="48"/>
      <c r="N24" s="46">
        <v>0</v>
      </c>
      <c r="O24" s="48"/>
      <c r="P24" s="121">
        <v>0</v>
      </c>
      <c r="Q24" s="121"/>
      <c r="R24" s="48"/>
      <c r="S24" s="46">
        <v>5614019851</v>
      </c>
      <c r="T24" s="48"/>
      <c r="U24" s="46">
        <v>5614019851</v>
      </c>
      <c r="V24" s="48"/>
      <c r="W24" s="86">
        <f t="shared" si="1"/>
        <v>2.1833339408363354E-2</v>
      </c>
      <c r="X24" s="56"/>
      <c r="Y24" s="56"/>
      <c r="Z24" s="58">
        <f t="shared" si="3"/>
        <v>0</v>
      </c>
      <c r="AB24" s="83">
        <f t="shared" si="4"/>
        <v>5614019851</v>
      </c>
    </row>
    <row r="25" spans="1:28" ht="24.75" customHeight="1">
      <c r="A25" s="120" t="s">
        <v>110</v>
      </c>
      <c r="B25" s="120"/>
      <c r="D25" s="46">
        <v>0</v>
      </c>
      <c r="E25" s="48"/>
      <c r="F25" s="46">
        <v>0</v>
      </c>
      <c r="G25" s="48"/>
      <c r="H25" s="46">
        <v>0</v>
      </c>
      <c r="I25" s="48"/>
      <c r="J25" s="46">
        <f t="shared" si="2"/>
        <v>0</v>
      </c>
      <c r="K25" s="48"/>
      <c r="L25" s="73">
        <f t="shared" si="0"/>
        <v>0</v>
      </c>
      <c r="M25" s="48"/>
      <c r="N25" s="46">
        <v>0</v>
      </c>
      <c r="O25" s="48"/>
      <c r="P25" s="121">
        <v>0</v>
      </c>
      <c r="Q25" s="121"/>
      <c r="R25" s="48"/>
      <c r="S25" s="46">
        <v>7143814172</v>
      </c>
      <c r="T25" s="48"/>
      <c r="U25" s="46">
        <v>7143814172</v>
      </c>
      <c r="V25" s="48"/>
      <c r="W25" s="86">
        <f t="shared" si="1"/>
        <v>2.7782822937430368E-2</v>
      </c>
      <c r="X25" s="56"/>
      <c r="Y25" s="56"/>
      <c r="Z25" s="58">
        <f t="shared" si="3"/>
        <v>0</v>
      </c>
      <c r="AB25" s="83">
        <f t="shared" si="4"/>
        <v>7143814172</v>
      </c>
    </row>
    <row r="26" spans="1:28" ht="24.75" customHeight="1">
      <c r="A26" s="120" t="s">
        <v>111</v>
      </c>
      <c r="B26" s="120"/>
      <c r="D26" s="46">
        <v>0</v>
      </c>
      <c r="E26" s="48"/>
      <c r="F26" s="46">
        <v>0</v>
      </c>
      <c r="G26" s="48"/>
      <c r="H26" s="46">
        <v>0</v>
      </c>
      <c r="I26" s="48"/>
      <c r="J26" s="46">
        <f t="shared" si="2"/>
        <v>0</v>
      </c>
      <c r="K26" s="48"/>
      <c r="L26" s="73">
        <f t="shared" si="0"/>
        <v>0</v>
      </c>
      <c r="M26" s="48"/>
      <c r="N26" s="46">
        <v>0</v>
      </c>
      <c r="O26" s="48"/>
      <c r="P26" s="121">
        <v>0</v>
      </c>
      <c r="Q26" s="121"/>
      <c r="R26" s="48"/>
      <c r="S26" s="46">
        <v>26147759</v>
      </c>
      <c r="T26" s="48"/>
      <c r="U26" s="46">
        <v>26147759</v>
      </c>
      <c r="V26" s="48"/>
      <c r="W26" s="86">
        <f t="shared" si="1"/>
        <v>1.0169057327315952E-4</v>
      </c>
      <c r="X26" s="56"/>
      <c r="Y26" s="56"/>
      <c r="Z26" s="58">
        <f t="shared" si="3"/>
        <v>0</v>
      </c>
      <c r="AB26" s="83">
        <f t="shared" si="4"/>
        <v>26147759</v>
      </c>
    </row>
    <row r="27" spans="1:28" ht="24.75" customHeight="1">
      <c r="A27" s="120" t="s">
        <v>112</v>
      </c>
      <c r="B27" s="120"/>
      <c r="D27" s="46">
        <v>0</v>
      </c>
      <c r="E27" s="48"/>
      <c r="F27" s="46">
        <v>0</v>
      </c>
      <c r="G27" s="48"/>
      <c r="H27" s="46">
        <v>0</v>
      </c>
      <c r="I27" s="48"/>
      <c r="J27" s="46">
        <f t="shared" si="2"/>
        <v>0</v>
      </c>
      <c r="K27" s="48"/>
      <c r="L27" s="73">
        <f t="shared" si="0"/>
        <v>0</v>
      </c>
      <c r="M27" s="48"/>
      <c r="N27" s="46">
        <v>0</v>
      </c>
      <c r="O27" s="48"/>
      <c r="P27" s="121">
        <v>0</v>
      </c>
      <c r="Q27" s="121"/>
      <c r="R27" s="48"/>
      <c r="S27" s="46">
        <v>18348289725</v>
      </c>
      <c r="T27" s="48"/>
      <c r="U27" s="46">
        <v>18348289725</v>
      </c>
      <c r="V27" s="48"/>
      <c r="W27" s="86">
        <f t="shared" si="1"/>
        <v>7.1357859031715584E-2</v>
      </c>
      <c r="X27" s="56"/>
      <c r="Y27" s="56"/>
      <c r="Z27" s="58">
        <f t="shared" si="3"/>
        <v>0</v>
      </c>
      <c r="AB27" s="83">
        <f t="shared" si="4"/>
        <v>18348289725</v>
      </c>
    </row>
    <row r="28" spans="1:28" ht="24.75" customHeight="1">
      <c r="A28" s="120" t="s">
        <v>113</v>
      </c>
      <c r="B28" s="120"/>
      <c r="D28" s="46">
        <v>0</v>
      </c>
      <c r="E28" s="48"/>
      <c r="F28" s="46">
        <v>0</v>
      </c>
      <c r="G28" s="48"/>
      <c r="H28" s="46">
        <v>0</v>
      </c>
      <c r="I28" s="48"/>
      <c r="J28" s="46">
        <f t="shared" si="2"/>
        <v>0</v>
      </c>
      <c r="K28" s="48"/>
      <c r="L28" s="73">
        <f t="shared" si="0"/>
        <v>0</v>
      </c>
      <c r="M28" s="48"/>
      <c r="N28" s="46">
        <v>0</v>
      </c>
      <c r="O28" s="48"/>
      <c r="P28" s="121">
        <v>0</v>
      </c>
      <c r="Q28" s="121"/>
      <c r="R28" s="48"/>
      <c r="S28" s="46">
        <v>2336171698</v>
      </c>
      <c r="T28" s="48"/>
      <c r="U28" s="46">
        <v>2336171698</v>
      </c>
      <c r="V28" s="48"/>
      <c r="W28" s="86">
        <f t="shared" si="1"/>
        <v>9.0855449307969561E-3</v>
      </c>
      <c r="X28" s="56"/>
      <c r="Y28" s="56"/>
      <c r="Z28" s="58">
        <f t="shared" si="3"/>
        <v>0</v>
      </c>
      <c r="AB28" s="83">
        <f t="shared" si="4"/>
        <v>2336171698</v>
      </c>
    </row>
    <row r="29" spans="1:28" ht="24.75" customHeight="1">
      <c r="A29" s="120" t="s">
        <v>19</v>
      </c>
      <c r="B29" s="120"/>
      <c r="D29" s="46">
        <v>0</v>
      </c>
      <c r="E29" s="48"/>
      <c r="F29" s="46">
        <v>935710609999</v>
      </c>
      <c r="G29" s="48"/>
      <c r="H29" s="46">
        <v>0</v>
      </c>
      <c r="I29" s="48"/>
      <c r="J29" s="46">
        <f t="shared" si="2"/>
        <v>935710609999</v>
      </c>
      <c r="K29" s="48"/>
      <c r="L29" s="73">
        <f t="shared" si="0"/>
        <v>0.96027868382507897</v>
      </c>
      <c r="M29" s="48"/>
      <c r="N29" s="46">
        <v>0</v>
      </c>
      <c r="O29" s="48"/>
      <c r="P29" s="121">
        <v>1408871936949</v>
      </c>
      <c r="Q29" s="121"/>
      <c r="R29" s="48"/>
      <c r="S29" s="46">
        <v>72161649343</v>
      </c>
      <c r="T29" s="48"/>
      <c r="U29" s="46">
        <v>1481033586292</v>
      </c>
      <c r="V29" s="48"/>
      <c r="W29" s="86">
        <f t="shared" si="1"/>
        <v>0.28064200415899443</v>
      </c>
      <c r="X29" s="56"/>
      <c r="Y29" s="56"/>
      <c r="Z29" s="58">
        <f t="shared" si="3"/>
        <v>935710609999</v>
      </c>
      <c r="AB29" s="83">
        <f t="shared" si="4"/>
        <v>72161649343</v>
      </c>
    </row>
    <row r="30" spans="1:28" ht="24.75" customHeight="1">
      <c r="A30" s="120" t="s">
        <v>24</v>
      </c>
      <c r="B30" s="120"/>
      <c r="D30" s="46">
        <v>0</v>
      </c>
      <c r="E30" s="48"/>
      <c r="F30" s="46">
        <v>2804869455</v>
      </c>
      <c r="G30" s="48"/>
      <c r="H30" s="46">
        <v>0</v>
      </c>
      <c r="I30" s="48"/>
      <c r="J30" s="46">
        <f t="shared" si="2"/>
        <v>2804869455</v>
      </c>
      <c r="K30" s="48"/>
      <c r="L30" s="73">
        <f t="shared" si="0"/>
        <v>2.8785142754247975E-3</v>
      </c>
      <c r="M30" s="48"/>
      <c r="N30" s="46">
        <v>346245059</v>
      </c>
      <c r="O30" s="48"/>
      <c r="P30" s="121">
        <v>2399042881</v>
      </c>
      <c r="Q30" s="121"/>
      <c r="R30" s="48"/>
      <c r="S30" s="46">
        <v>854498856</v>
      </c>
      <c r="T30" s="48"/>
      <c r="U30" s="46">
        <v>3599786796</v>
      </c>
      <c r="V30" s="48"/>
      <c r="W30" s="86">
        <f t="shared" si="1"/>
        <v>3.3232094011536122E-3</v>
      </c>
      <c r="X30" s="56"/>
      <c r="Y30" s="56"/>
      <c r="Z30" s="58">
        <f t="shared" si="3"/>
        <v>2804869455</v>
      </c>
      <c r="AB30" s="83">
        <f t="shared" si="4"/>
        <v>854498856</v>
      </c>
    </row>
    <row r="31" spans="1:28" ht="24.75" customHeight="1">
      <c r="A31" s="120" t="s">
        <v>114</v>
      </c>
      <c r="B31" s="120"/>
      <c r="D31" s="46">
        <v>0</v>
      </c>
      <c r="E31" s="48"/>
      <c r="F31" s="46">
        <v>0</v>
      </c>
      <c r="G31" s="48"/>
      <c r="H31" s="46">
        <v>0</v>
      </c>
      <c r="I31" s="48"/>
      <c r="J31" s="46">
        <f t="shared" si="2"/>
        <v>0</v>
      </c>
      <c r="K31" s="48"/>
      <c r="L31" s="73">
        <f t="shared" si="0"/>
        <v>0</v>
      </c>
      <c r="M31" s="48"/>
      <c r="N31" s="46">
        <v>0</v>
      </c>
      <c r="O31" s="48"/>
      <c r="P31" s="121">
        <v>0</v>
      </c>
      <c r="Q31" s="121"/>
      <c r="R31" s="48"/>
      <c r="S31" s="46">
        <v>2205298901</v>
      </c>
      <c r="T31" s="48"/>
      <c r="U31" s="46">
        <v>2205298901</v>
      </c>
      <c r="V31" s="48"/>
      <c r="W31" s="86">
        <f t="shared" si="1"/>
        <v>8.5765709207186232E-3</v>
      </c>
      <c r="X31" s="56"/>
      <c r="Y31" s="56"/>
      <c r="Z31" s="58">
        <f t="shared" si="3"/>
        <v>0</v>
      </c>
      <c r="AB31" s="83">
        <f t="shared" si="4"/>
        <v>2205298901</v>
      </c>
    </row>
    <row r="32" spans="1:28" ht="24.75" customHeight="1">
      <c r="A32" s="120" t="s">
        <v>115</v>
      </c>
      <c r="B32" s="120"/>
      <c r="D32" s="46">
        <v>0</v>
      </c>
      <c r="E32" s="48"/>
      <c r="F32" s="46">
        <v>0</v>
      </c>
      <c r="G32" s="48"/>
      <c r="H32" s="46">
        <v>0</v>
      </c>
      <c r="I32" s="48"/>
      <c r="J32" s="46">
        <f t="shared" si="2"/>
        <v>0</v>
      </c>
      <c r="K32" s="48"/>
      <c r="L32" s="73">
        <f t="shared" si="0"/>
        <v>0</v>
      </c>
      <c r="M32" s="48"/>
      <c r="N32" s="46">
        <v>0</v>
      </c>
      <c r="O32" s="48"/>
      <c r="P32" s="121">
        <v>0</v>
      </c>
      <c r="Q32" s="121"/>
      <c r="R32" s="48"/>
      <c r="S32" s="46">
        <v>19488594190</v>
      </c>
      <c r="T32" s="48"/>
      <c r="U32" s="46">
        <v>19488594190</v>
      </c>
      <c r="V32" s="48"/>
      <c r="W32" s="86">
        <f t="shared" si="1"/>
        <v>7.5792587635103478E-2</v>
      </c>
      <c r="X32" s="56"/>
      <c r="Y32" s="56"/>
      <c r="Z32" s="58">
        <f t="shared" si="3"/>
        <v>0</v>
      </c>
      <c r="AB32" s="83">
        <f t="shared" si="4"/>
        <v>19488594190</v>
      </c>
    </row>
    <row r="33" spans="1:28" ht="24.75" customHeight="1">
      <c r="A33" s="120" t="s">
        <v>116</v>
      </c>
      <c r="B33" s="120"/>
      <c r="D33" s="46">
        <v>0</v>
      </c>
      <c r="E33" s="48"/>
      <c r="F33" s="46">
        <v>0</v>
      </c>
      <c r="G33" s="48"/>
      <c r="H33" s="46">
        <v>0</v>
      </c>
      <c r="I33" s="48"/>
      <c r="J33" s="46">
        <f t="shared" si="2"/>
        <v>0</v>
      </c>
      <c r="K33" s="48"/>
      <c r="L33" s="73">
        <f t="shared" si="0"/>
        <v>0</v>
      </c>
      <c r="M33" s="48"/>
      <c r="N33" s="46">
        <v>0</v>
      </c>
      <c r="O33" s="48"/>
      <c r="P33" s="121">
        <v>0</v>
      </c>
      <c r="Q33" s="121"/>
      <c r="R33" s="48"/>
      <c r="S33" s="46">
        <v>15807704827</v>
      </c>
      <c r="T33" s="48"/>
      <c r="U33" s="46">
        <v>15807704827</v>
      </c>
      <c r="V33" s="48"/>
      <c r="W33" s="86">
        <f t="shared" si="1"/>
        <v>6.1477336011492259E-2</v>
      </c>
      <c r="X33" s="56"/>
      <c r="Y33" s="56"/>
      <c r="Z33" s="58">
        <f t="shared" si="3"/>
        <v>0</v>
      </c>
      <c r="AB33" s="83">
        <f t="shared" si="4"/>
        <v>15807704827</v>
      </c>
    </row>
    <row r="34" spans="1:28" ht="24.75" customHeight="1">
      <c r="A34" s="120" t="s">
        <v>117</v>
      </c>
      <c r="B34" s="120"/>
      <c r="D34" s="46">
        <v>0</v>
      </c>
      <c r="E34" s="48"/>
      <c r="F34" s="46">
        <v>0</v>
      </c>
      <c r="G34" s="48"/>
      <c r="H34" s="46">
        <v>0</v>
      </c>
      <c r="I34" s="48"/>
      <c r="J34" s="46">
        <f t="shared" si="2"/>
        <v>0</v>
      </c>
      <c r="K34" s="48"/>
      <c r="L34" s="73">
        <f t="shared" si="0"/>
        <v>0</v>
      </c>
      <c r="M34" s="48"/>
      <c r="N34" s="46">
        <v>0</v>
      </c>
      <c r="O34" s="48"/>
      <c r="P34" s="121">
        <v>0</v>
      </c>
      <c r="Q34" s="121"/>
      <c r="R34" s="48"/>
      <c r="S34" s="46">
        <v>9477935516</v>
      </c>
      <c r="T34" s="48"/>
      <c r="U34" s="46">
        <v>9477935516</v>
      </c>
      <c r="V34" s="48"/>
      <c r="W34" s="86">
        <f t="shared" si="1"/>
        <v>3.686039388951378E-2</v>
      </c>
      <c r="X34" s="56"/>
      <c r="Y34" s="56"/>
      <c r="Z34" s="58">
        <f t="shared" si="3"/>
        <v>0</v>
      </c>
      <c r="AB34" s="83">
        <f t="shared" si="4"/>
        <v>9477935516</v>
      </c>
    </row>
    <row r="35" spans="1:28" ht="24.75" customHeight="1">
      <c r="A35" s="120" t="s">
        <v>118</v>
      </c>
      <c r="B35" s="120"/>
      <c r="D35" s="46">
        <v>0</v>
      </c>
      <c r="E35" s="48"/>
      <c r="F35" s="46">
        <v>0</v>
      </c>
      <c r="G35" s="48"/>
      <c r="H35" s="46">
        <v>0</v>
      </c>
      <c r="I35" s="48"/>
      <c r="J35" s="46">
        <f t="shared" si="2"/>
        <v>0</v>
      </c>
      <c r="K35" s="48"/>
      <c r="L35" s="73">
        <f t="shared" si="0"/>
        <v>0</v>
      </c>
      <c r="M35" s="48"/>
      <c r="N35" s="46">
        <v>0</v>
      </c>
      <c r="O35" s="48"/>
      <c r="P35" s="121">
        <v>0</v>
      </c>
      <c r="Q35" s="121"/>
      <c r="R35" s="48"/>
      <c r="S35" s="46">
        <v>27612051008</v>
      </c>
      <c r="T35" s="48"/>
      <c r="U35" s="46">
        <v>27612051008</v>
      </c>
      <c r="V35" s="48"/>
      <c r="W35" s="86">
        <f t="shared" si="1"/>
        <v>0.10738531345081015</v>
      </c>
      <c r="X35" s="56"/>
      <c r="Y35" s="56"/>
      <c r="Z35" s="58">
        <f t="shared" si="3"/>
        <v>0</v>
      </c>
      <c r="AB35" s="83">
        <f t="shared" si="4"/>
        <v>27612051008</v>
      </c>
    </row>
    <row r="36" spans="1:28" ht="24.75" customHeight="1">
      <c r="A36" s="120" t="s">
        <v>26</v>
      </c>
      <c r="B36" s="120"/>
      <c r="D36" s="46">
        <v>0</v>
      </c>
      <c r="E36" s="48"/>
      <c r="F36" s="46">
        <v>-3467888185</v>
      </c>
      <c r="G36" s="48"/>
      <c r="H36" s="46">
        <v>0</v>
      </c>
      <c r="I36" s="48"/>
      <c r="J36" s="46">
        <f t="shared" si="2"/>
        <v>-3467888185</v>
      </c>
      <c r="K36" s="48"/>
      <c r="L36" s="73">
        <f t="shared" si="0"/>
        <v>3.5589412649151228E-3</v>
      </c>
      <c r="M36" s="48"/>
      <c r="N36" s="46">
        <v>0</v>
      </c>
      <c r="O36" s="48"/>
      <c r="P36" s="121">
        <v>-3467888185</v>
      </c>
      <c r="Q36" s="121"/>
      <c r="R36" s="48"/>
      <c r="S36" s="46">
        <v>0</v>
      </c>
      <c r="T36" s="48"/>
      <c r="U36" s="46">
        <v>-3467888185</v>
      </c>
      <c r="V36" s="48"/>
      <c r="W36" s="86">
        <f t="shared" si="1"/>
        <v>0</v>
      </c>
      <c r="X36" s="56"/>
      <c r="Y36" s="56"/>
      <c r="Z36" s="58">
        <f t="shared" si="3"/>
        <v>3467888185</v>
      </c>
      <c r="AB36" s="83">
        <f t="shared" si="4"/>
        <v>0</v>
      </c>
    </row>
    <row r="37" spans="1:28" ht="24.75" customHeight="1">
      <c r="A37" s="120" t="s">
        <v>27</v>
      </c>
      <c r="B37" s="120"/>
      <c r="D37" s="46">
        <v>0</v>
      </c>
      <c r="E37" s="48"/>
      <c r="F37" s="46">
        <v>6513339911</v>
      </c>
      <c r="G37" s="48"/>
      <c r="H37" s="46">
        <v>0</v>
      </c>
      <c r="I37" s="48"/>
      <c r="J37" s="46">
        <f t="shared" si="2"/>
        <v>6513339911</v>
      </c>
      <c r="K37" s="48"/>
      <c r="L37" s="73">
        <f t="shared" si="0"/>
        <v>6.6843545538584001E-3</v>
      </c>
      <c r="M37" s="48"/>
      <c r="N37" s="46">
        <v>0</v>
      </c>
      <c r="O37" s="48"/>
      <c r="P37" s="121">
        <v>6513339911</v>
      </c>
      <c r="Q37" s="121"/>
      <c r="R37" s="48"/>
      <c r="S37" s="46">
        <v>0</v>
      </c>
      <c r="T37" s="48"/>
      <c r="U37" s="46">
        <v>6513339911</v>
      </c>
      <c r="V37" s="48"/>
      <c r="W37" s="86">
        <f t="shared" si="1"/>
        <v>0</v>
      </c>
      <c r="X37" s="56"/>
      <c r="Y37" s="56"/>
      <c r="Z37" s="58">
        <f t="shared" si="3"/>
        <v>6513339911</v>
      </c>
      <c r="AB37" s="83">
        <f t="shared" si="4"/>
        <v>0</v>
      </c>
    </row>
    <row r="38" spans="1:28" ht="24.75" customHeight="1">
      <c r="A38" s="120" t="s">
        <v>32</v>
      </c>
      <c r="B38" s="120"/>
      <c r="D38" s="46">
        <v>0</v>
      </c>
      <c r="E38" s="48"/>
      <c r="F38" s="46">
        <v>-450056254</v>
      </c>
      <c r="G38" s="48"/>
      <c r="H38" s="46">
        <v>0</v>
      </c>
      <c r="I38" s="48"/>
      <c r="J38" s="46">
        <f t="shared" si="2"/>
        <v>-450056254</v>
      </c>
      <c r="K38" s="48"/>
      <c r="L38" s="73">
        <f t="shared" si="0"/>
        <v>4.6187295796381672E-4</v>
      </c>
      <c r="M38" s="48"/>
      <c r="N38" s="46">
        <v>0</v>
      </c>
      <c r="O38" s="48"/>
      <c r="P38" s="121">
        <v>-450056254</v>
      </c>
      <c r="Q38" s="121"/>
      <c r="R38" s="48"/>
      <c r="S38" s="46">
        <v>0</v>
      </c>
      <c r="T38" s="48"/>
      <c r="U38" s="46">
        <v>-450056254</v>
      </c>
      <c r="V38" s="48"/>
      <c r="W38" s="86">
        <f t="shared" si="1"/>
        <v>0</v>
      </c>
      <c r="X38" s="56"/>
      <c r="Y38" s="56"/>
      <c r="Z38" s="58">
        <f t="shared" si="3"/>
        <v>450056254</v>
      </c>
      <c r="AB38" s="83">
        <f t="shared" si="4"/>
        <v>0</v>
      </c>
    </row>
    <row r="39" spans="1:28" ht="24.75" customHeight="1">
      <c r="A39" s="120" t="s">
        <v>31</v>
      </c>
      <c r="B39" s="120"/>
      <c r="D39" s="46">
        <v>0</v>
      </c>
      <c r="E39" s="48"/>
      <c r="F39" s="46">
        <v>2332814268</v>
      </c>
      <c r="G39" s="48"/>
      <c r="H39" s="46">
        <v>0</v>
      </c>
      <c r="I39" s="48"/>
      <c r="J39" s="46">
        <f t="shared" si="2"/>
        <v>2332814268</v>
      </c>
      <c r="K39" s="48"/>
      <c r="L39" s="73">
        <f t="shared" si="0"/>
        <v>2.3940647791583758E-3</v>
      </c>
      <c r="M39" s="48"/>
      <c r="N39" s="46">
        <v>0</v>
      </c>
      <c r="O39" s="48"/>
      <c r="P39" s="121">
        <v>2332814268</v>
      </c>
      <c r="Q39" s="121"/>
      <c r="R39" s="48"/>
      <c r="S39" s="46">
        <v>0</v>
      </c>
      <c r="T39" s="48"/>
      <c r="U39" s="46">
        <v>2332814268</v>
      </c>
      <c r="V39" s="48"/>
      <c r="W39" s="86">
        <f t="shared" si="1"/>
        <v>0</v>
      </c>
      <c r="X39" s="56"/>
      <c r="Y39" s="56"/>
      <c r="Z39" s="58">
        <f t="shared" si="3"/>
        <v>2332814268</v>
      </c>
      <c r="AB39" s="83">
        <f t="shared" si="4"/>
        <v>0</v>
      </c>
    </row>
    <row r="40" spans="1:28" ht="24.75" customHeight="1">
      <c r="A40" s="122" t="s">
        <v>28</v>
      </c>
      <c r="B40" s="122"/>
      <c r="D40" s="51">
        <v>0</v>
      </c>
      <c r="E40" s="48"/>
      <c r="F40" s="51">
        <v>794817122</v>
      </c>
      <c r="G40" s="48"/>
      <c r="H40" s="51">
        <v>0</v>
      </c>
      <c r="I40" s="48"/>
      <c r="J40" s="46">
        <f t="shared" si="2"/>
        <v>794817122</v>
      </c>
      <c r="K40" s="48"/>
      <c r="L40" s="73">
        <f t="shared" si="0"/>
        <v>8.1568588796552492E-4</v>
      </c>
      <c r="M40" s="48"/>
      <c r="N40" s="51">
        <v>0</v>
      </c>
      <c r="O40" s="48"/>
      <c r="P40" s="121">
        <v>794817122</v>
      </c>
      <c r="Q40" s="135"/>
      <c r="R40" s="48"/>
      <c r="S40" s="51">
        <v>0</v>
      </c>
      <c r="T40" s="48"/>
      <c r="U40" s="51">
        <v>794817122</v>
      </c>
      <c r="V40" s="48"/>
      <c r="W40" s="86">
        <f t="shared" si="1"/>
        <v>0</v>
      </c>
      <c r="X40" s="56"/>
      <c r="Y40" s="56"/>
      <c r="Z40" s="58">
        <f>ABS(J40)</f>
        <v>794817122</v>
      </c>
      <c r="AB40" s="83">
        <f>ABS(S40)</f>
        <v>0</v>
      </c>
    </row>
    <row r="41" spans="1:28" ht="24.75" customHeight="1" thickBot="1">
      <c r="A41" s="124" t="s">
        <v>35</v>
      </c>
      <c r="B41" s="124"/>
      <c r="D41" s="54">
        <f>SUM(D11:D40)</f>
        <v>0</v>
      </c>
      <c r="E41" s="48"/>
      <c r="F41" s="54">
        <f>SUM(F11:F40)</f>
        <v>956722249227</v>
      </c>
      <c r="G41" s="48"/>
      <c r="H41" s="54">
        <f>SUM(H11:H40)</f>
        <v>9857545342</v>
      </c>
      <c r="I41" s="48"/>
      <c r="J41" s="54">
        <f>SUM(J11:J40)</f>
        <v>966579794569</v>
      </c>
      <c r="K41" s="48"/>
      <c r="L41" s="59">
        <f>SUM(L11:L40)</f>
        <v>1</v>
      </c>
      <c r="M41" s="48"/>
      <c r="N41" s="54">
        <f>SUM(N11:N40)</f>
        <v>8770015858</v>
      </c>
      <c r="O41" s="48"/>
      <c r="P41" s="48"/>
      <c r="Q41" s="54">
        <f>SUM(P11:Q40)</f>
        <v>1431445152548</v>
      </c>
      <c r="R41" s="48"/>
      <c r="S41" s="54">
        <f>SUM(S11:S40)</f>
        <v>257130608653</v>
      </c>
      <c r="T41" s="48"/>
      <c r="U41" s="54">
        <f>SUM(U11:U40)</f>
        <v>1697345777059</v>
      </c>
      <c r="V41" s="48"/>
      <c r="W41" s="87">
        <f>SUM(W11:W40)</f>
        <v>1</v>
      </c>
      <c r="X41" s="56"/>
      <c r="Y41" s="56"/>
      <c r="Z41" s="58">
        <f>SUM(Z11:Z40)</f>
        <v>974415683447</v>
      </c>
      <c r="AB41" s="83">
        <f>SUM(AB11:AB40)</f>
        <v>257130608653</v>
      </c>
    </row>
    <row r="42" spans="1:28"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56"/>
      <c r="Y42" s="56"/>
      <c r="Z42" s="58"/>
    </row>
    <row r="43" spans="1:28"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80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8"/>
    </row>
    <row r="44" spans="1:28">
      <c r="D44" s="56"/>
      <c r="E44" s="56"/>
      <c r="F44" s="81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8"/>
    </row>
    <row r="45" spans="1:28">
      <c r="F45" s="78"/>
    </row>
    <row r="46" spans="1:28">
      <c r="F46" s="70"/>
    </row>
    <row r="47" spans="1:28">
      <c r="F47" s="70"/>
    </row>
  </sheetData>
  <mergeCells count="71">
    <mergeCell ref="A1:W1"/>
    <mergeCell ref="A2:W2"/>
    <mergeCell ref="A3:W3"/>
    <mergeCell ref="B7:W7"/>
    <mergeCell ref="D8:L8"/>
    <mergeCell ref="N8:W8"/>
    <mergeCell ref="J9:L9"/>
    <mergeCell ref="U9:W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</mergeCells>
  <pageMargins left="0.39" right="0.39" top="0.39" bottom="0.39" header="0" footer="0"/>
  <pageSetup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22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1:22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ht="14.45" customHeight="1"/>
    <row r="5" spans="1:22" ht="14.45" customHeight="1">
      <c r="A5" s="1" t="s">
        <v>119</v>
      </c>
      <c r="B5" s="129" t="s">
        <v>120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</row>
    <row r="6" spans="1:22" ht="14.45" customHeight="1">
      <c r="D6" s="125" t="s">
        <v>99</v>
      </c>
      <c r="E6" s="125"/>
      <c r="F6" s="125"/>
      <c r="G6" s="125"/>
      <c r="H6" s="125"/>
      <c r="I6" s="125"/>
      <c r="J6" s="125"/>
      <c r="K6" s="125"/>
      <c r="L6" s="125"/>
      <c r="N6" s="125" t="s">
        <v>100</v>
      </c>
      <c r="O6" s="125"/>
      <c r="P6" s="125"/>
      <c r="Q6" s="125"/>
      <c r="R6" s="125"/>
      <c r="S6" s="125"/>
      <c r="T6" s="125"/>
      <c r="U6" s="125"/>
      <c r="V6" s="125"/>
    </row>
    <row r="7" spans="1:22" ht="14.45" customHeight="1">
      <c r="D7" s="3"/>
      <c r="E7" s="3"/>
      <c r="F7" s="3"/>
      <c r="G7" s="3"/>
      <c r="H7" s="3"/>
      <c r="I7" s="3"/>
      <c r="J7" s="128" t="s">
        <v>35</v>
      </c>
      <c r="K7" s="128"/>
      <c r="L7" s="128"/>
      <c r="N7" s="3"/>
      <c r="O7" s="3"/>
      <c r="P7" s="3"/>
      <c r="Q7" s="3"/>
      <c r="R7" s="3"/>
      <c r="S7" s="3"/>
      <c r="T7" s="128" t="s">
        <v>35</v>
      </c>
      <c r="U7" s="128"/>
      <c r="V7" s="128"/>
    </row>
    <row r="8" spans="1:22" ht="14.45" customHeight="1">
      <c r="A8" s="125" t="s">
        <v>52</v>
      </c>
      <c r="B8" s="125"/>
      <c r="D8" s="2" t="s">
        <v>121</v>
      </c>
      <c r="F8" s="2" t="s">
        <v>103</v>
      </c>
      <c r="H8" s="2" t="s">
        <v>104</v>
      </c>
      <c r="J8" s="4" t="s">
        <v>74</v>
      </c>
      <c r="K8" s="3"/>
      <c r="L8" s="4" t="s">
        <v>85</v>
      </c>
      <c r="N8" s="2" t="s">
        <v>121</v>
      </c>
      <c r="P8" s="2" t="s">
        <v>103</v>
      </c>
      <c r="R8" s="2" t="s">
        <v>104</v>
      </c>
      <c r="T8" s="4" t="s">
        <v>74</v>
      </c>
      <c r="U8" s="3"/>
      <c r="V8" s="4" t="s">
        <v>85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14.45" customHeight="1"/>
    <row r="5" spans="1:18" ht="14.45" customHeight="1">
      <c r="A5" s="1" t="s">
        <v>122</v>
      </c>
      <c r="B5" s="129" t="s">
        <v>123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18" ht="14.45" customHeight="1">
      <c r="D6" s="125" t="s">
        <v>99</v>
      </c>
      <c r="E6" s="125"/>
      <c r="F6" s="125"/>
      <c r="G6" s="125"/>
      <c r="H6" s="125"/>
      <c r="I6" s="125"/>
      <c r="J6" s="125"/>
      <c r="L6" s="125" t="s">
        <v>100</v>
      </c>
      <c r="M6" s="125"/>
      <c r="N6" s="125"/>
      <c r="O6" s="125"/>
      <c r="P6" s="125"/>
      <c r="Q6" s="125"/>
      <c r="R6" s="12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25" t="s">
        <v>124</v>
      </c>
      <c r="B8" s="125"/>
      <c r="D8" s="2" t="s">
        <v>125</v>
      </c>
      <c r="F8" s="2" t="s">
        <v>103</v>
      </c>
      <c r="H8" s="2" t="s">
        <v>104</v>
      </c>
      <c r="J8" s="2" t="s">
        <v>35</v>
      </c>
      <c r="L8" s="2" t="s">
        <v>125</v>
      </c>
      <c r="N8" s="2" t="s">
        <v>103</v>
      </c>
      <c r="P8" s="2" t="s">
        <v>104</v>
      </c>
      <c r="R8" s="2" t="s">
        <v>35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4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4.45" customHeight="1"/>
    <row r="5" spans="1:17" ht="14.45" customHeight="1">
      <c r="A5" s="1" t="s">
        <v>126</v>
      </c>
      <c r="B5" s="129" t="s">
        <v>127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7" ht="29.1" customHeight="1">
      <c r="M6" s="139" t="s">
        <v>128</v>
      </c>
      <c r="Q6" s="139" t="s">
        <v>129</v>
      </c>
    </row>
    <row r="7" spans="1:17" ht="14.45" customHeight="1">
      <c r="A7" s="125" t="s">
        <v>130</v>
      </c>
      <c r="B7" s="125"/>
      <c r="D7" s="2" t="s">
        <v>131</v>
      </c>
      <c r="F7" s="2" t="s">
        <v>132</v>
      </c>
      <c r="H7" s="2" t="s">
        <v>46</v>
      </c>
      <c r="J7" s="125" t="s">
        <v>133</v>
      </c>
      <c r="K7" s="125"/>
      <c r="M7" s="139"/>
      <c r="O7" s="2" t="s">
        <v>134</v>
      </c>
      <c r="Q7" s="139"/>
    </row>
    <row r="8" spans="1:17" ht="14.45" customHeight="1">
      <c r="A8" s="128" t="s">
        <v>135</v>
      </c>
      <c r="B8" s="140"/>
      <c r="D8" s="128" t="s">
        <v>136</v>
      </c>
      <c r="F8" s="4" t="s">
        <v>137</v>
      </c>
      <c r="H8" s="3"/>
      <c r="J8" s="3"/>
      <c r="K8" s="3"/>
      <c r="M8" s="3"/>
      <c r="O8" s="3"/>
      <c r="Q8" s="3"/>
    </row>
    <row r="9" spans="1:17" ht="14.45" customHeight="1">
      <c r="A9" s="125"/>
      <c r="B9" s="125"/>
      <c r="D9" s="125"/>
      <c r="F9" s="4" t="s">
        <v>138</v>
      </c>
    </row>
    <row r="10" spans="1:17" ht="14.45" customHeight="1">
      <c r="A10" s="128" t="s">
        <v>135</v>
      </c>
      <c r="B10" s="140"/>
      <c r="D10" s="128" t="s">
        <v>139</v>
      </c>
      <c r="F10" s="4" t="s">
        <v>137</v>
      </c>
    </row>
    <row r="11" spans="1:17" ht="14.45" customHeight="1">
      <c r="A11" s="125"/>
      <c r="B11" s="125"/>
      <c r="D11" s="125"/>
      <c r="F11" s="4" t="s">
        <v>140</v>
      </c>
    </row>
    <row r="12" spans="1:17" ht="65.45" customHeight="1">
      <c r="A12" s="136" t="s">
        <v>141</v>
      </c>
      <c r="B12" s="136"/>
      <c r="D12" s="14" t="s">
        <v>142</v>
      </c>
      <c r="F12" s="4" t="s">
        <v>143</v>
      </c>
    </row>
    <row r="13" spans="1:17" ht="14.45" customHeight="1">
      <c r="A13" s="136" t="s">
        <v>144</v>
      </c>
      <c r="B13" s="137"/>
      <c r="D13" s="136" t="s">
        <v>144</v>
      </c>
      <c r="F13" s="4" t="s">
        <v>145</v>
      </c>
    </row>
    <row r="14" spans="1:17" ht="14.45" customHeight="1">
      <c r="A14" s="138"/>
      <c r="B14" s="138"/>
      <c r="D14" s="138"/>
      <c r="F14" s="4" t="s">
        <v>146</v>
      </c>
    </row>
    <row r="15" spans="1:17" ht="14.45" customHeight="1">
      <c r="A15" s="138"/>
      <c r="B15" s="138"/>
      <c r="D15" s="138"/>
      <c r="F15" s="4" t="s">
        <v>147</v>
      </c>
    </row>
    <row r="16" spans="1:17" ht="14.45" customHeight="1">
      <c r="A16" s="139"/>
      <c r="B16" s="139"/>
      <c r="D16" s="139"/>
      <c r="F16" s="4" t="s">
        <v>148</v>
      </c>
    </row>
    <row r="17" spans="1:10" ht="14.45" customHeight="1">
      <c r="A17" s="3"/>
      <c r="B17" s="3"/>
      <c r="D17" s="3"/>
      <c r="F17" s="3"/>
    </row>
    <row r="18" spans="1:10" ht="14.45" customHeight="1">
      <c r="A18" s="125" t="s">
        <v>149</v>
      </c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23"/>
  <sheetViews>
    <sheetView rightToLeft="1" view="pageBreakPreview" zoomScale="70" zoomScaleNormal="85" zoomScaleSheetLayoutView="70" workbookViewId="0">
      <selection activeCell="A9" sqref="A9:B9"/>
    </sheetView>
  </sheetViews>
  <sheetFormatPr defaultRowHeight="12.75"/>
  <cols>
    <col min="1" max="1" width="5.140625" style="39" customWidth="1"/>
    <col min="2" max="2" width="40.28515625" style="39" customWidth="1"/>
    <col min="3" max="3" width="1.28515625" style="39" customWidth="1"/>
    <col min="4" max="4" width="29.85546875" style="39" customWidth="1"/>
    <col min="5" max="5" width="1.28515625" style="39" customWidth="1"/>
    <col min="6" max="6" width="29.140625" style="39" customWidth="1"/>
    <col min="7" max="7" width="1.28515625" style="39" customWidth="1"/>
    <col min="8" max="8" width="29.140625" style="39" customWidth="1"/>
    <col min="9" max="9" width="1.28515625" style="39" customWidth="1"/>
    <col min="10" max="10" width="28.28515625" style="39" customWidth="1"/>
    <col min="11" max="11" width="0.28515625" style="39" customWidth="1"/>
    <col min="12" max="14" width="9.140625" style="39"/>
    <col min="15" max="15" width="14.85546875" style="39" bestFit="1" customWidth="1"/>
    <col min="16" max="16" width="15.85546875" style="39" customWidth="1"/>
    <col min="17" max="17" width="24.140625" style="39" customWidth="1"/>
    <col min="18" max="18" width="15" style="39" bestFit="1" customWidth="1"/>
    <col min="19" max="16384" width="9.140625" style="39"/>
  </cols>
  <sheetData>
    <row r="1" spans="1:20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20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20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0" ht="14.45" customHeight="1"/>
    <row r="5" spans="1:20" ht="14.45" customHeight="1"/>
    <row r="6" spans="1:20" ht="14.45" customHeight="1"/>
    <row r="7" spans="1:20" ht="33.75" customHeight="1">
      <c r="A7" s="33" t="s">
        <v>150</v>
      </c>
      <c r="B7" s="129" t="s">
        <v>151</v>
      </c>
      <c r="C7" s="129"/>
      <c r="D7" s="129"/>
      <c r="E7" s="129"/>
      <c r="F7" s="129"/>
      <c r="G7" s="129"/>
      <c r="H7" s="129"/>
      <c r="I7" s="129"/>
      <c r="J7" s="129"/>
    </row>
    <row r="8" spans="1:20" ht="33.75" customHeight="1">
      <c r="D8" s="125" t="s">
        <v>99</v>
      </c>
      <c r="E8" s="125"/>
      <c r="F8" s="125"/>
      <c r="H8" s="125" t="s">
        <v>100</v>
      </c>
      <c r="I8" s="125"/>
      <c r="J8" s="125"/>
    </row>
    <row r="9" spans="1:20" ht="33.75" customHeight="1">
      <c r="A9" s="125"/>
      <c r="B9" s="125"/>
      <c r="D9" s="37" t="s">
        <v>152</v>
      </c>
      <c r="E9" s="88"/>
      <c r="F9" s="37" t="s">
        <v>153</v>
      </c>
      <c r="G9" s="60"/>
      <c r="H9" s="37" t="s">
        <v>152</v>
      </c>
      <c r="I9" s="88"/>
      <c r="J9" s="37" t="s">
        <v>153</v>
      </c>
    </row>
    <row r="10" spans="1:20" s="24" customFormat="1" ht="25.5" customHeight="1">
      <c r="A10" s="131" t="s">
        <v>195</v>
      </c>
      <c r="B10" s="131"/>
      <c r="C10" s="89"/>
      <c r="D10" s="90">
        <v>822202</v>
      </c>
      <c r="E10" s="90"/>
      <c r="F10" s="102">
        <f>D10/R14</f>
        <v>1.4110796958523791E-5</v>
      </c>
      <c r="G10" s="90"/>
      <c r="H10" s="90">
        <v>674160284</v>
      </c>
      <c r="I10" s="90"/>
      <c r="J10" s="91">
        <f>H10/R19</f>
        <v>1.1761190730646484E-2</v>
      </c>
      <c r="N10" s="104"/>
      <c r="O10" s="104"/>
      <c r="P10" s="104"/>
      <c r="Q10" s="105"/>
      <c r="R10" s="104"/>
      <c r="S10" s="104"/>
      <c r="T10" s="104"/>
    </row>
    <row r="11" spans="1:20" ht="33.75" customHeight="1" thickBot="1">
      <c r="A11" s="132" t="s">
        <v>35</v>
      </c>
      <c r="B11" s="132"/>
      <c r="C11" s="89"/>
      <c r="D11" s="92">
        <f>SUM(D10)</f>
        <v>822202</v>
      </c>
      <c r="E11" s="89"/>
      <c r="F11" s="103">
        <f>SUM(F10)</f>
        <v>1.4110796958523791E-5</v>
      </c>
      <c r="G11" s="89"/>
      <c r="H11" s="92">
        <f>SUM(H10:H10)</f>
        <v>674160284</v>
      </c>
      <c r="I11" s="89"/>
      <c r="J11" s="93">
        <f>SUM(J10:J10)</f>
        <v>1.1761190730646484E-2</v>
      </c>
      <c r="N11" s="106"/>
      <c r="O11" s="106"/>
      <c r="P11" s="106"/>
      <c r="Q11" s="106"/>
      <c r="R11" s="106"/>
      <c r="S11" s="106"/>
      <c r="T11" s="106"/>
    </row>
    <row r="12" spans="1:20" ht="33.75" customHeight="1" thickTop="1">
      <c r="A12" s="22"/>
      <c r="B12" s="22"/>
      <c r="N12" s="106"/>
      <c r="O12" s="141" t="s">
        <v>196</v>
      </c>
      <c r="P12" s="105" t="s">
        <v>197</v>
      </c>
      <c r="Q12" s="105" t="s">
        <v>198</v>
      </c>
      <c r="R12" s="107">
        <f>سپرده!D10</f>
        <v>2844927131</v>
      </c>
      <c r="S12" s="106"/>
      <c r="T12" s="106"/>
    </row>
    <row r="13" spans="1:20" ht="33.75" customHeight="1">
      <c r="A13" s="22"/>
      <c r="B13" s="22"/>
      <c r="C13" s="62"/>
      <c r="D13" s="62"/>
      <c r="E13" s="62"/>
      <c r="F13" s="62"/>
      <c r="G13" s="62"/>
      <c r="H13" s="62"/>
      <c r="I13" s="62"/>
      <c r="J13" s="62"/>
      <c r="N13" s="106"/>
      <c r="O13" s="141"/>
      <c r="P13" s="105" t="s">
        <v>199</v>
      </c>
      <c r="Q13" s="107" t="s">
        <v>200</v>
      </c>
      <c r="R13" s="107">
        <f>سپرده!J10</f>
        <v>113690234195</v>
      </c>
      <c r="S13" s="106"/>
      <c r="T13" s="106"/>
    </row>
    <row r="14" spans="1:20" ht="33.75" customHeight="1">
      <c r="A14" s="22"/>
      <c r="B14" s="22"/>
      <c r="C14" s="62"/>
      <c r="D14" s="99"/>
      <c r="E14" s="94"/>
      <c r="F14" s="99"/>
      <c r="G14" s="94"/>
      <c r="H14" s="99"/>
      <c r="I14" s="94"/>
      <c r="J14" s="99"/>
      <c r="N14" s="106"/>
      <c r="O14" s="141"/>
      <c r="P14" s="105" t="s">
        <v>201</v>
      </c>
      <c r="Q14" s="105"/>
      <c r="R14" s="107">
        <f>(R12+R13)/2</f>
        <v>58267580663</v>
      </c>
      <c r="S14" s="106"/>
      <c r="T14" s="106"/>
    </row>
    <row r="15" spans="1:20" ht="33.75" customHeight="1">
      <c r="A15" s="142"/>
      <c r="B15" s="142"/>
      <c r="C15" s="62"/>
      <c r="D15" s="100"/>
      <c r="E15" s="94"/>
      <c r="F15" s="101"/>
      <c r="G15" s="94"/>
      <c r="H15" s="100"/>
      <c r="I15" s="94"/>
      <c r="J15" s="101"/>
      <c r="N15" s="106"/>
      <c r="O15" s="104"/>
      <c r="P15" s="104"/>
      <c r="Q15" s="107"/>
      <c r="R15" s="105"/>
      <c r="S15" s="106"/>
      <c r="T15" s="106"/>
    </row>
    <row r="16" spans="1:20" ht="33.75" customHeight="1">
      <c r="A16" s="142"/>
      <c r="B16" s="142"/>
      <c r="C16" s="62"/>
      <c r="D16" s="100"/>
      <c r="E16" s="94"/>
      <c r="F16" s="101"/>
      <c r="G16" s="94"/>
      <c r="H16" s="100"/>
      <c r="I16" s="94"/>
      <c r="J16" s="101"/>
      <c r="N16" s="106"/>
      <c r="O16" s="104"/>
      <c r="P16" s="105"/>
      <c r="Q16" s="107"/>
      <c r="R16" s="105"/>
      <c r="S16" s="106"/>
      <c r="T16" s="106"/>
    </row>
    <row r="17" spans="1:20" ht="33.75" customHeight="1">
      <c r="A17" s="142"/>
      <c r="B17" s="142"/>
      <c r="C17" s="62"/>
      <c r="D17" s="100"/>
      <c r="E17" s="94"/>
      <c r="F17" s="101"/>
      <c r="G17" s="94"/>
      <c r="H17" s="100"/>
      <c r="I17" s="94"/>
      <c r="J17" s="101"/>
      <c r="N17" s="106"/>
      <c r="O17" s="104"/>
      <c r="P17" s="105"/>
      <c r="Q17" s="105"/>
      <c r="R17" s="107">
        <v>951267578</v>
      </c>
      <c r="S17" s="106"/>
      <c r="T17" s="106"/>
    </row>
    <row r="18" spans="1:20" ht="33.75" customHeight="1">
      <c r="A18" s="143"/>
      <c r="B18" s="143"/>
      <c r="C18" s="62"/>
      <c r="D18" s="100"/>
      <c r="E18" s="94"/>
      <c r="F18" s="100"/>
      <c r="G18" s="94"/>
      <c r="H18" s="100"/>
      <c r="I18" s="94"/>
      <c r="J18" s="100"/>
      <c r="N18" s="106"/>
      <c r="O18" s="105" t="s">
        <v>100</v>
      </c>
      <c r="P18" s="105"/>
      <c r="Q18" s="105"/>
      <c r="R18" s="107">
        <f>R13</f>
        <v>113690234195</v>
      </c>
      <c r="S18" s="106"/>
      <c r="T18" s="106"/>
    </row>
    <row r="19" spans="1:20" ht="19.5">
      <c r="N19" s="106"/>
      <c r="O19" s="104"/>
      <c r="P19" s="105"/>
      <c r="Q19" s="107"/>
      <c r="R19" s="107">
        <f>(R17+R18)/2</f>
        <v>57320750886.5</v>
      </c>
      <c r="S19" s="106"/>
      <c r="T19" s="106"/>
    </row>
    <row r="20" spans="1:20">
      <c r="N20" s="106"/>
      <c r="O20" s="106"/>
      <c r="P20" s="106"/>
      <c r="Q20" s="106"/>
      <c r="R20" s="106"/>
      <c r="S20" s="106"/>
      <c r="T20" s="106"/>
    </row>
    <row r="21" spans="1:20">
      <c r="N21" s="106"/>
      <c r="O21" s="106"/>
      <c r="P21" s="106"/>
      <c r="Q21" s="106"/>
      <c r="R21" s="106"/>
      <c r="S21" s="106"/>
      <c r="T21" s="106"/>
    </row>
    <row r="22" spans="1:20">
      <c r="N22" s="106"/>
      <c r="O22" s="106"/>
      <c r="P22" s="106"/>
      <c r="Q22" s="106"/>
      <c r="R22" s="106"/>
      <c r="S22" s="106"/>
      <c r="T22" s="106"/>
    </row>
    <row r="23" spans="1:20">
      <c r="N23" s="106"/>
      <c r="O23" s="106"/>
      <c r="P23" s="106"/>
      <c r="Q23" s="106"/>
      <c r="R23" s="106"/>
      <c r="S23" s="106"/>
      <c r="T23" s="106"/>
    </row>
  </sheetData>
  <mergeCells count="14">
    <mergeCell ref="A18:B18"/>
    <mergeCell ref="A10:B10"/>
    <mergeCell ref="A11:B11"/>
    <mergeCell ref="A1:J1"/>
    <mergeCell ref="A2:J2"/>
    <mergeCell ref="A3:J3"/>
    <mergeCell ref="B7:J7"/>
    <mergeCell ref="D8:F8"/>
    <mergeCell ref="H8:J8"/>
    <mergeCell ref="O12:O14"/>
    <mergeCell ref="A9:B9"/>
    <mergeCell ref="A15:B15"/>
    <mergeCell ref="A16:B16"/>
    <mergeCell ref="A17:B17"/>
  </mergeCells>
  <pageMargins left="0.39" right="0.39" top="0.39" bottom="0.39" header="0" footer="0"/>
  <pageSetup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5" zoomScaleNormal="115" zoomScaleSheetLayoutView="115" workbookViewId="0">
      <selection activeCell="A7" sqref="A7:B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18" t="s">
        <v>0</v>
      </c>
      <c r="B1" s="118"/>
      <c r="C1" s="118"/>
      <c r="D1" s="118"/>
      <c r="E1" s="118"/>
      <c r="F1" s="118"/>
    </row>
    <row r="2" spans="1:6" ht="21.75" customHeight="1">
      <c r="A2" s="118" t="s">
        <v>80</v>
      </c>
      <c r="B2" s="118"/>
      <c r="C2" s="118"/>
      <c r="D2" s="118"/>
      <c r="E2" s="118"/>
      <c r="F2" s="118"/>
    </row>
    <row r="3" spans="1:6" ht="21.75" customHeight="1">
      <c r="A3" s="118" t="s">
        <v>2</v>
      </c>
      <c r="B3" s="118"/>
      <c r="C3" s="118"/>
      <c r="D3" s="118"/>
      <c r="E3" s="118"/>
      <c r="F3" s="118"/>
    </row>
    <row r="4" spans="1:6" ht="14.45" customHeight="1"/>
    <row r="5" spans="1:6" ht="29.1" customHeight="1">
      <c r="A5" s="1" t="s">
        <v>154</v>
      </c>
      <c r="B5" s="129" t="s">
        <v>95</v>
      </c>
      <c r="C5" s="129"/>
      <c r="D5" s="129"/>
      <c r="E5" s="129"/>
      <c r="F5" s="129"/>
    </row>
    <row r="6" spans="1:6" ht="27" customHeight="1">
      <c r="D6" s="2" t="s">
        <v>99</v>
      </c>
      <c r="F6" s="2" t="s">
        <v>9</v>
      </c>
    </row>
    <row r="7" spans="1:6" ht="27.75" customHeight="1">
      <c r="A7" s="125" t="s">
        <v>95</v>
      </c>
      <c r="B7" s="125"/>
      <c r="D7" s="4" t="s">
        <v>74</v>
      </c>
      <c r="E7" s="17"/>
      <c r="F7" s="4" t="s">
        <v>74</v>
      </c>
    </row>
    <row r="8" spans="1:6" ht="21.75" customHeight="1">
      <c r="A8" s="144" t="s">
        <v>95</v>
      </c>
      <c r="B8" s="144"/>
      <c r="D8" s="18">
        <v>0</v>
      </c>
      <c r="E8" s="17"/>
      <c r="F8" s="18">
        <v>733717291</v>
      </c>
    </row>
    <row r="9" spans="1:6" ht="21.75" customHeight="1">
      <c r="A9" s="145" t="s">
        <v>155</v>
      </c>
      <c r="B9" s="145"/>
      <c r="D9" s="19">
        <v>0</v>
      </c>
      <c r="E9" s="17"/>
      <c r="F9" s="19">
        <v>0</v>
      </c>
    </row>
    <row r="10" spans="1:6" ht="21.75" customHeight="1">
      <c r="A10" s="146" t="s">
        <v>156</v>
      </c>
      <c r="B10" s="146"/>
      <c r="D10" s="20">
        <v>464292082</v>
      </c>
      <c r="E10" s="17"/>
      <c r="F10" s="20">
        <v>942308659</v>
      </c>
    </row>
    <row r="11" spans="1:6" ht="21.75" customHeight="1">
      <c r="A11" s="124" t="s">
        <v>35</v>
      </c>
      <c r="B11" s="124"/>
      <c r="D11" s="21">
        <f>SUM(D8:D10)</f>
        <v>464292082</v>
      </c>
      <c r="E11" s="17"/>
      <c r="F11" s="21">
        <f>SUM(F8:F10)</f>
        <v>1676025950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9"/>
  <sheetViews>
    <sheetView rightToLeft="1" view="pageBreakPreview" zoomScale="60" zoomScaleNormal="100" workbookViewId="0">
      <selection activeCell="A5" sqref="A5"/>
    </sheetView>
  </sheetViews>
  <sheetFormatPr defaultRowHeight="12.75"/>
  <cols>
    <col min="1" max="1" width="39" style="39" customWidth="1"/>
    <col min="2" max="2" width="1.28515625" style="39" customWidth="1"/>
    <col min="3" max="3" width="16.85546875" style="39" customWidth="1"/>
    <col min="4" max="4" width="1.28515625" style="39" customWidth="1"/>
    <col min="5" max="5" width="20.7109375" style="39" customWidth="1"/>
    <col min="6" max="6" width="1.28515625" style="39" customWidth="1"/>
    <col min="7" max="7" width="15.5703125" style="39" customWidth="1"/>
    <col min="8" max="8" width="1.28515625" style="39" customWidth="1"/>
    <col min="9" max="9" width="14.28515625" style="39" customWidth="1"/>
    <col min="10" max="10" width="1.28515625" style="39" customWidth="1"/>
    <col min="11" max="11" width="10.42578125" style="39" customWidth="1"/>
    <col min="12" max="12" width="1.28515625" style="39" customWidth="1"/>
    <col min="13" max="13" width="15.5703125" style="39" customWidth="1"/>
    <col min="14" max="14" width="1.28515625" style="39" customWidth="1"/>
    <col min="15" max="15" width="16.5703125" style="39" bestFit="1" customWidth="1"/>
    <col min="16" max="16" width="1.28515625" style="39" customWidth="1"/>
    <col min="17" max="17" width="11.5703125" style="39" bestFit="1" customWidth="1"/>
    <col min="18" max="18" width="1.28515625" style="39" customWidth="1"/>
    <col min="19" max="19" width="15.5703125" style="39" customWidth="1"/>
    <col min="20" max="20" width="9" style="39" customWidth="1"/>
    <col min="21" max="16384" width="9.140625" style="39"/>
  </cols>
  <sheetData>
    <row r="1" spans="1:21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1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1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21" ht="14.45" customHeight="1"/>
    <row r="5" spans="1:21" ht="14.45" customHeight="1"/>
    <row r="6" spans="1:21" ht="25.5" customHeight="1">
      <c r="A6" s="129" t="s">
        <v>102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</row>
    <row r="7" spans="1:21" ht="24.75" customHeight="1">
      <c r="A7" s="125" t="s">
        <v>37</v>
      </c>
      <c r="C7" s="125" t="s">
        <v>157</v>
      </c>
      <c r="D7" s="125"/>
      <c r="E7" s="125"/>
      <c r="F7" s="125"/>
      <c r="G7" s="125"/>
      <c r="H7" s="60"/>
      <c r="I7" s="125" t="s">
        <v>99</v>
      </c>
      <c r="J7" s="125"/>
      <c r="K7" s="125"/>
      <c r="L7" s="125"/>
      <c r="M7" s="125"/>
      <c r="N7" s="60"/>
      <c r="O7" s="125" t="s">
        <v>100</v>
      </c>
      <c r="P7" s="125"/>
      <c r="Q7" s="125"/>
      <c r="R7" s="125"/>
      <c r="S7" s="125"/>
    </row>
    <row r="8" spans="1:21" ht="51" customHeight="1">
      <c r="A8" s="125"/>
      <c r="C8" s="37" t="s">
        <v>158</v>
      </c>
      <c r="D8" s="88"/>
      <c r="E8" s="37" t="s">
        <v>159</v>
      </c>
      <c r="F8" s="88"/>
      <c r="G8" s="37" t="s">
        <v>160</v>
      </c>
      <c r="H8" s="60"/>
      <c r="I8" s="37" t="s">
        <v>161</v>
      </c>
      <c r="J8" s="88"/>
      <c r="K8" s="37" t="s">
        <v>162</v>
      </c>
      <c r="L8" s="88"/>
      <c r="M8" s="37" t="s">
        <v>163</v>
      </c>
      <c r="N8" s="60"/>
      <c r="O8" s="37" t="s">
        <v>161</v>
      </c>
      <c r="P8" s="88"/>
      <c r="Q8" s="37" t="s">
        <v>162</v>
      </c>
      <c r="R8" s="88"/>
      <c r="S8" s="37" t="s">
        <v>163</v>
      </c>
    </row>
    <row r="9" spans="1:21" ht="21.75" customHeight="1">
      <c r="A9" s="108" t="s">
        <v>22</v>
      </c>
      <c r="C9" s="109" t="s">
        <v>164</v>
      </c>
      <c r="D9" s="60"/>
      <c r="E9" s="95">
        <v>3400000</v>
      </c>
      <c r="F9" s="60"/>
      <c r="G9" s="95">
        <v>2360</v>
      </c>
      <c r="H9" s="60"/>
      <c r="I9" s="95">
        <v>0</v>
      </c>
      <c r="J9" s="60"/>
      <c r="K9" s="95">
        <v>0</v>
      </c>
      <c r="L9" s="60"/>
      <c r="M9" s="95">
        <v>0</v>
      </c>
      <c r="N9" s="60"/>
      <c r="O9" s="95">
        <v>8024000000</v>
      </c>
      <c r="P9" s="60"/>
      <c r="Q9" s="95">
        <v>0</v>
      </c>
      <c r="R9" s="60"/>
      <c r="S9" s="110">
        <f>O9-Q9</f>
        <v>8024000000</v>
      </c>
    </row>
    <row r="10" spans="1:21" ht="21.75" customHeight="1">
      <c r="A10" s="111" t="s">
        <v>24</v>
      </c>
      <c r="C10" s="112" t="s">
        <v>165</v>
      </c>
      <c r="D10" s="60"/>
      <c r="E10" s="96">
        <v>360000</v>
      </c>
      <c r="F10" s="60"/>
      <c r="G10" s="96">
        <v>1000</v>
      </c>
      <c r="H10" s="60"/>
      <c r="I10" s="96">
        <v>0</v>
      </c>
      <c r="J10" s="60"/>
      <c r="K10" s="96">
        <v>0</v>
      </c>
      <c r="L10" s="60"/>
      <c r="M10" s="96">
        <v>0</v>
      </c>
      <c r="N10" s="60"/>
      <c r="O10" s="96">
        <v>360000000</v>
      </c>
      <c r="P10" s="60"/>
      <c r="Q10" s="96">
        <v>13754941</v>
      </c>
      <c r="R10" s="60"/>
      <c r="S10" s="96">
        <f>O10-Q10</f>
        <v>346245059</v>
      </c>
      <c r="T10" s="70"/>
      <c r="U10" s="70"/>
    </row>
    <row r="11" spans="1:21" ht="21.75" customHeight="1">
      <c r="A11" s="113" t="s">
        <v>20</v>
      </c>
      <c r="C11" s="114" t="s">
        <v>166</v>
      </c>
      <c r="D11" s="60"/>
      <c r="E11" s="100">
        <v>1475169</v>
      </c>
      <c r="F11" s="60"/>
      <c r="G11" s="100">
        <v>271</v>
      </c>
      <c r="H11" s="60"/>
      <c r="I11" s="97">
        <v>0</v>
      </c>
      <c r="J11" s="60"/>
      <c r="K11" s="97">
        <v>0</v>
      </c>
      <c r="L11" s="60"/>
      <c r="M11" s="97">
        <v>0</v>
      </c>
      <c r="N11" s="60"/>
      <c r="O11" s="97">
        <v>399770799</v>
      </c>
      <c r="P11" s="60"/>
      <c r="Q11" s="97">
        <v>0</v>
      </c>
      <c r="R11" s="60"/>
      <c r="S11" s="97">
        <f>O11-Q11</f>
        <v>399770799</v>
      </c>
    </row>
    <row r="12" spans="1:21" ht="21.75" customHeight="1">
      <c r="A12" s="38" t="s">
        <v>35</v>
      </c>
      <c r="C12" s="100"/>
      <c r="D12" s="60"/>
      <c r="E12" s="100"/>
      <c r="F12" s="60"/>
      <c r="G12" s="100"/>
      <c r="H12" s="60"/>
      <c r="I12" s="98">
        <f>SUM(I9:I11)</f>
        <v>0</v>
      </c>
      <c r="J12" s="60"/>
      <c r="K12" s="98">
        <f>SUM(K9:K11)</f>
        <v>0</v>
      </c>
      <c r="L12" s="60"/>
      <c r="M12" s="98">
        <f>SUM(M9:M11)</f>
        <v>0</v>
      </c>
      <c r="N12" s="60"/>
      <c r="O12" s="98">
        <f>SUM(O9:O11)</f>
        <v>8783770799</v>
      </c>
      <c r="P12" s="60"/>
      <c r="Q12" s="98">
        <f>SUM(Q9:Q11)</f>
        <v>13754941</v>
      </c>
      <c r="R12" s="60"/>
      <c r="S12" s="98">
        <f>SUM(S9:S11)</f>
        <v>8770015858</v>
      </c>
    </row>
    <row r="13" spans="1:21">
      <c r="A13" s="62"/>
    </row>
    <row r="15" spans="1:21" ht="21">
      <c r="O15" s="96"/>
    </row>
    <row r="19" spans="15:15">
      <c r="O19" s="70"/>
    </row>
  </sheetData>
  <mergeCells count="8">
    <mergeCell ref="A1:S1"/>
    <mergeCell ref="A2:S2"/>
    <mergeCell ref="A3:S3"/>
    <mergeCell ref="A6:S6"/>
    <mergeCell ref="A7:A8"/>
    <mergeCell ref="C7:G7"/>
    <mergeCell ref="I7:M7"/>
    <mergeCell ref="O7:S7"/>
  </mergeCells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14.45" customHeight="1"/>
    <row r="5" spans="1:11" ht="14.45" customHeight="1">
      <c r="A5" s="129" t="s">
        <v>121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1" ht="14.45" customHeight="1">
      <c r="I6" s="2" t="s">
        <v>99</v>
      </c>
      <c r="K6" s="2" t="s">
        <v>100</v>
      </c>
    </row>
    <row r="7" spans="1:11" ht="29.1" customHeight="1">
      <c r="A7" s="2" t="s">
        <v>167</v>
      </c>
      <c r="C7" s="13" t="s">
        <v>168</v>
      </c>
      <c r="E7" s="13" t="s">
        <v>169</v>
      </c>
      <c r="G7" s="13" t="s">
        <v>170</v>
      </c>
      <c r="I7" s="14" t="s">
        <v>171</v>
      </c>
      <c r="K7" s="14" t="s">
        <v>171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14.45" customHeight="1"/>
    <row r="5" spans="1:19" ht="14.45" customHeight="1">
      <c r="A5" s="129" t="s">
        <v>172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19" ht="14.45" customHeight="1">
      <c r="A6" s="125" t="s">
        <v>83</v>
      </c>
      <c r="I6" s="125" t="s">
        <v>99</v>
      </c>
      <c r="J6" s="125"/>
      <c r="K6" s="125"/>
      <c r="L6" s="125"/>
      <c r="M6" s="125"/>
      <c r="O6" s="125" t="s">
        <v>100</v>
      </c>
      <c r="P6" s="125"/>
      <c r="Q6" s="125"/>
      <c r="R6" s="125"/>
      <c r="S6" s="125"/>
    </row>
    <row r="7" spans="1:19" ht="29.1" customHeight="1">
      <c r="A7" s="125"/>
      <c r="C7" s="13" t="s">
        <v>173</v>
      </c>
      <c r="E7" s="13" t="s">
        <v>62</v>
      </c>
      <c r="G7" s="13" t="s">
        <v>174</v>
      </c>
      <c r="I7" s="14" t="s">
        <v>175</v>
      </c>
      <c r="J7" s="3"/>
      <c r="K7" s="14" t="s">
        <v>162</v>
      </c>
      <c r="L7" s="3"/>
      <c r="M7" s="14" t="s">
        <v>176</v>
      </c>
      <c r="O7" s="14" t="s">
        <v>175</v>
      </c>
      <c r="P7" s="3"/>
      <c r="Q7" s="14" t="s">
        <v>162</v>
      </c>
      <c r="R7" s="3"/>
      <c r="S7" s="14" t="s">
        <v>176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B7B6-D664-485E-A071-6AFD21296F17}">
  <sheetPr>
    <pageSetUpPr fitToPage="1"/>
  </sheetPr>
  <dimension ref="A1:M21"/>
  <sheetViews>
    <sheetView rightToLeft="1" view="pageBreakPreview" zoomScaleNormal="100" zoomScaleSheetLayoutView="100" workbookViewId="0">
      <selection activeCell="A4" sqref="A4"/>
    </sheetView>
  </sheetViews>
  <sheetFormatPr defaultRowHeight="12.75"/>
  <cols>
    <col min="1" max="1" width="15.1406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21.75" customHeight="1">
      <c r="A2" s="147" t="s">
        <v>202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ht="21.75" customHeight="1">
      <c r="A3" s="147" t="s">
        <v>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ht="14.45" customHeight="1"/>
    <row r="5" spans="1:13" s="25" customFormat="1" ht="38.25" customHeight="1">
      <c r="A5" s="148" t="s">
        <v>177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13" s="25" customFormat="1" ht="38.25" customHeight="1">
      <c r="A6" s="26" t="s">
        <v>83</v>
      </c>
      <c r="C6" s="149" t="s">
        <v>99</v>
      </c>
      <c r="D6" s="149"/>
      <c r="E6" s="149"/>
      <c r="F6" s="149"/>
      <c r="G6" s="149"/>
      <c r="I6" s="149" t="s">
        <v>100</v>
      </c>
      <c r="J6" s="149"/>
      <c r="K6" s="149"/>
      <c r="L6" s="149"/>
      <c r="M6" s="149"/>
    </row>
    <row r="7" spans="1:13" s="25" customFormat="1" ht="38.25" customHeight="1">
      <c r="A7" s="26"/>
      <c r="C7" s="27" t="s">
        <v>175</v>
      </c>
      <c r="D7" s="28"/>
      <c r="E7" s="27" t="s">
        <v>162</v>
      </c>
      <c r="F7" s="28"/>
      <c r="G7" s="27" t="s">
        <v>176</v>
      </c>
      <c r="I7" s="27" t="s">
        <v>175</v>
      </c>
      <c r="J7" s="28"/>
      <c r="K7" s="27" t="s">
        <v>162</v>
      </c>
      <c r="L7" s="28"/>
      <c r="M7" s="27" t="s">
        <v>176</v>
      </c>
    </row>
    <row r="8" spans="1:13" s="25" customFormat="1" ht="38.25" customHeight="1">
      <c r="A8" s="26" t="s">
        <v>177</v>
      </c>
      <c r="C8" s="23">
        <v>822202</v>
      </c>
      <c r="D8" s="29"/>
      <c r="E8" s="23">
        <v>0</v>
      </c>
      <c r="F8" s="29"/>
      <c r="G8" s="23">
        <f>C8-E8</f>
        <v>822202</v>
      </c>
      <c r="H8" s="29"/>
      <c r="I8" s="23">
        <v>674160284</v>
      </c>
      <c r="J8" s="29"/>
      <c r="K8" s="23">
        <v>0</v>
      </c>
      <c r="L8" s="29"/>
      <c r="M8" s="23">
        <f>I8-K8</f>
        <v>674160284</v>
      </c>
    </row>
    <row r="9" spans="1:13" s="25" customFormat="1" ht="38.25" customHeight="1" thickBot="1">
      <c r="A9" s="30" t="s">
        <v>35</v>
      </c>
      <c r="C9" s="31">
        <f>SUM(C8)</f>
        <v>822202</v>
      </c>
      <c r="D9" s="29"/>
      <c r="E9" s="31">
        <f>SUM(E8)</f>
        <v>0</v>
      </c>
      <c r="F9" s="29"/>
      <c r="G9" s="31">
        <f>SUM(G8)</f>
        <v>822202</v>
      </c>
      <c r="H9" s="29"/>
      <c r="I9" s="31">
        <f>SUM(I8)</f>
        <v>674160284</v>
      </c>
      <c r="J9" s="29"/>
      <c r="K9" s="31">
        <f>SUM(K8)</f>
        <v>0</v>
      </c>
      <c r="L9" s="29"/>
      <c r="M9" s="31">
        <f>SUM(M8)</f>
        <v>674160284</v>
      </c>
    </row>
    <row r="10" spans="1:13" s="25" customFormat="1" ht="19.5" thickTop="1"/>
    <row r="11" spans="1:13" s="25" customFormat="1" ht="18.75"/>
    <row r="12" spans="1:13" s="25" customFormat="1" ht="18.75"/>
    <row r="13" spans="1:13" s="25" customFormat="1" ht="18.75"/>
    <row r="14" spans="1:13" s="25" customFormat="1" ht="18.75"/>
    <row r="15" spans="1:13" s="25" customFormat="1" ht="18.75"/>
    <row r="16" spans="1:13" s="25" customFormat="1" ht="18.75"/>
    <row r="17" s="25" customFormat="1" ht="18.75"/>
    <row r="18" s="25" customFormat="1" ht="18.75"/>
    <row r="19" s="25" customFormat="1" ht="18.75"/>
    <row r="20" s="25" customFormat="1" ht="18.75"/>
    <row r="21" s="25" customFormat="1" ht="18.75"/>
  </sheetData>
  <mergeCells count="6">
    <mergeCell ref="A1:M1"/>
    <mergeCell ref="A2:M2"/>
    <mergeCell ref="A3:M3"/>
    <mergeCell ref="A5:M5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18" t="s">
        <v>0</v>
      </c>
      <c r="B1" s="118"/>
      <c r="C1" s="118"/>
    </row>
    <row r="2" spans="1:3" ht="21.75" customHeight="1">
      <c r="A2" s="118" t="s">
        <v>1</v>
      </c>
      <c r="B2" s="118"/>
      <c r="C2" s="118"/>
    </row>
    <row r="3" spans="1:3" ht="21.75" customHeight="1">
      <c r="A3" s="118" t="s">
        <v>2</v>
      </c>
      <c r="B3" s="118"/>
      <c r="C3" s="118"/>
    </row>
    <row r="4" spans="1:3" ht="7.35" customHeight="1"/>
    <row r="5" spans="1:3" ht="123.6" customHeight="1">
      <c r="B5" s="119"/>
    </row>
    <row r="6" spans="1:3" ht="123.6" customHeight="1">
      <c r="B6" s="11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C11" sqref="C11:M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14.45" customHeight="1"/>
    <row r="5" spans="1:13" ht="14.45" customHeight="1">
      <c r="A5" s="129" t="s">
        <v>177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45" customHeight="1">
      <c r="A6" s="125" t="s">
        <v>83</v>
      </c>
      <c r="C6" s="125" t="s">
        <v>99</v>
      </c>
      <c r="D6" s="125"/>
      <c r="E6" s="125"/>
      <c r="F6" s="125"/>
      <c r="G6" s="125"/>
      <c r="I6" s="125" t="s">
        <v>100</v>
      </c>
      <c r="J6" s="125"/>
      <c r="K6" s="125"/>
      <c r="L6" s="125"/>
      <c r="M6" s="125"/>
    </row>
    <row r="7" spans="1:13" ht="29.1" customHeight="1">
      <c r="A7" s="125"/>
      <c r="C7" s="14" t="s">
        <v>175</v>
      </c>
      <c r="D7" s="3"/>
      <c r="E7" s="14" t="s">
        <v>162</v>
      </c>
      <c r="F7" s="3"/>
      <c r="G7" s="14" t="s">
        <v>176</v>
      </c>
      <c r="I7" s="14" t="s">
        <v>175</v>
      </c>
      <c r="J7" s="3"/>
      <c r="K7" s="14" t="s">
        <v>162</v>
      </c>
      <c r="L7" s="3"/>
      <c r="M7" s="14" t="s">
        <v>176</v>
      </c>
    </row>
    <row r="8" spans="1:13" ht="21.75" customHeight="1">
      <c r="A8" s="5" t="s">
        <v>77</v>
      </c>
      <c r="C8" s="6">
        <v>37318</v>
      </c>
      <c r="E8" s="6">
        <v>0</v>
      </c>
      <c r="G8" s="6">
        <v>37318</v>
      </c>
      <c r="I8" s="6">
        <v>22725614</v>
      </c>
      <c r="K8" s="6">
        <v>0</v>
      </c>
      <c r="M8" s="6">
        <v>22725614</v>
      </c>
    </row>
    <row r="9" spans="1:13" ht="21.75" customHeight="1">
      <c r="A9" s="7" t="s">
        <v>78</v>
      </c>
      <c r="C9" s="8">
        <v>24361</v>
      </c>
      <c r="E9" s="8">
        <v>0</v>
      </c>
      <c r="G9" s="8">
        <v>24361</v>
      </c>
      <c r="I9" s="8">
        <v>1823844</v>
      </c>
      <c r="K9" s="8">
        <v>0</v>
      </c>
      <c r="M9" s="8">
        <v>1823844</v>
      </c>
    </row>
    <row r="10" spans="1:13" ht="21.75" customHeight="1">
      <c r="A10" s="9" t="s">
        <v>79</v>
      </c>
      <c r="C10" s="10">
        <v>760523</v>
      </c>
      <c r="E10" s="10">
        <v>0</v>
      </c>
      <c r="G10" s="10">
        <v>760523</v>
      </c>
      <c r="I10" s="10">
        <v>649610826</v>
      </c>
      <c r="K10" s="10">
        <v>0</v>
      </c>
      <c r="M10" s="10">
        <v>649610826</v>
      </c>
    </row>
    <row r="11" spans="1:13" ht="21.75" customHeight="1">
      <c r="A11" s="11" t="s">
        <v>35</v>
      </c>
      <c r="C11" s="12">
        <f>SUM(C8:C10)</f>
        <v>822202</v>
      </c>
      <c r="E11" s="12">
        <f>SUM(E8:E10)</f>
        <v>0</v>
      </c>
      <c r="G11" s="12">
        <f>SUM(G8:G10)</f>
        <v>822202</v>
      </c>
      <c r="I11" s="12">
        <f>SUM(I8:I10)</f>
        <v>674160284</v>
      </c>
      <c r="K11" s="12">
        <f>SUM(K8:K10)</f>
        <v>0</v>
      </c>
      <c r="M11" s="12">
        <f>SUM(M8:M10)</f>
        <v>674160284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1"/>
  <sheetViews>
    <sheetView rightToLeft="1" view="pageBreakPreview" zoomScale="70" zoomScaleNormal="115" zoomScaleSheetLayoutView="70" workbookViewId="0">
      <selection activeCell="A6" sqref="A6:A7"/>
    </sheetView>
  </sheetViews>
  <sheetFormatPr defaultRowHeight="12.75"/>
  <cols>
    <col min="1" max="1" width="32.28515625" style="39" bestFit="1" customWidth="1"/>
    <col min="2" max="2" width="1.28515625" style="39" customWidth="1"/>
    <col min="3" max="3" width="11" style="39" bestFit="1" customWidth="1"/>
    <col min="4" max="4" width="1.28515625" style="39" customWidth="1"/>
    <col min="5" max="5" width="18" style="39" bestFit="1" customWidth="1"/>
    <col min="6" max="6" width="1.28515625" style="39" customWidth="1"/>
    <col min="7" max="7" width="17.7109375" style="39" bestFit="1" customWidth="1"/>
    <col min="8" max="8" width="1.28515625" style="39" customWidth="1"/>
    <col min="9" max="9" width="21.85546875" style="39" bestFit="1" customWidth="1"/>
    <col min="10" max="10" width="1.28515625" style="39" customWidth="1"/>
    <col min="11" max="11" width="13.85546875" style="39" bestFit="1" customWidth="1"/>
    <col min="12" max="12" width="1.28515625" style="39" customWidth="1"/>
    <col min="13" max="13" width="19.42578125" style="39" bestFit="1" customWidth="1"/>
    <col min="14" max="14" width="1.28515625" style="39" customWidth="1"/>
    <col min="15" max="15" width="19.140625" style="39" bestFit="1" customWidth="1"/>
    <col min="16" max="16" width="1.28515625" style="39" customWidth="1"/>
    <col min="17" max="17" width="21.85546875" style="39" bestFit="1" customWidth="1"/>
    <col min="18" max="18" width="9.140625" style="39"/>
    <col min="19" max="19" width="11.140625" style="39" bestFit="1" customWidth="1"/>
    <col min="20" max="16384" width="9.140625" style="39"/>
  </cols>
  <sheetData>
    <row r="1" spans="1:20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20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20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20" ht="14.45" customHeight="1"/>
    <row r="5" spans="1:20" ht="27.75" customHeight="1">
      <c r="A5" s="129" t="s">
        <v>178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20" ht="25.5" customHeight="1">
      <c r="A6" s="125" t="s">
        <v>83</v>
      </c>
      <c r="C6" s="125" t="s">
        <v>99</v>
      </c>
      <c r="D6" s="125"/>
      <c r="E6" s="125"/>
      <c r="F6" s="125"/>
      <c r="G6" s="125"/>
      <c r="H6" s="125"/>
      <c r="I6" s="125"/>
      <c r="J6" s="60"/>
      <c r="K6" s="134" t="s">
        <v>100</v>
      </c>
      <c r="L6" s="134"/>
      <c r="M6" s="134"/>
      <c r="N6" s="134"/>
      <c r="O6" s="134"/>
      <c r="P6" s="134"/>
      <c r="Q6" s="134"/>
    </row>
    <row r="7" spans="1:20" ht="29.1" customHeight="1">
      <c r="A7" s="125"/>
      <c r="C7" s="37" t="s">
        <v>13</v>
      </c>
      <c r="D7" s="88"/>
      <c r="E7" s="37" t="s">
        <v>179</v>
      </c>
      <c r="F7" s="88"/>
      <c r="G7" s="37" t="s">
        <v>180</v>
      </c>
      <c r="H7" s="88"/>
      <c r="I7" s="37" t="s">
        <v>181</v>
      </c>
      <c r="J7" s="60"/>
      <c r="K7" s="37" t="s">
        <v>13</v>
      </c>
      <c r="L7" s="88"/>
      <c r="M7" s="37" t="s">
        <v>179</v>
      </c>
      <c r="N7" s="88"/>
      <c r="O7" s="37" t="s">
        <v>180</v>
      </c>
      <c r="P7" s="88"/>
      <c r="Q7" s="37" t="s">
        <v>181</v>
      </c>
      <c r="S7" s="150"/>
      <c r="T7" s="150"/>
    </row>
    <row r="8" spans="1:20" ht="21.75" customHeight="1">
      <c r="A8" s="108" t="s">
        <v>34</v>
      </c>
      <c r="C8" s="95">
        <v>300000</v>
      </c>
      <c r="D8" s="60"/>
      <c r="E8" s="95">
        <v>6727590600</v>
      </c>
      <c r="F8" s="60"/>
      <c r="G8" s="95">
        <v>4367517260</v>
      </c>
      <c r="H8" s="60"/>
      <c r="I8" s="76">
        <f>E8-G8</f>
        <v>2360073340</v>
      </c>
      <c r="J8" s="60"/>
      <c r="K8" s="95">
        <v>300000</v>
      </c>
      <c r="L8" s="60"/>
      <c r="M8" s="95">
        <v>6727590600</v>
      </c>
      <c r="N8" s="60"/>
      <c r="O8" s="95">
        <v>4367517260</v>
      </c>
      <c r="P8" s="60"/>
      <c r="Q8" s="95">
        <f>M8-O8</f>
        <v>2360073340</v>
      </c>
      <c r="S8" s="70"/>
      <c r="T8" s="70"/>
    </row>
    <row r="9" spans="1:20" ht="21.75" customHeight="1">
      <c r="A9" s="111" t="s">
        <v>29</v>
      </c>
      <c r="C9" s="96">
        <v>400000</v>
      </c>
      <c r="D9" s="60"/>
      <c r="E9" s="96">
        <v>9196358395</v>
      </c>
      <c r="F9" s="60"/>
      <c r="G9" s="96">
        <v>8771304629</v>
      </c>
      <c r="H9" s="60"/>
      <c r="I9" s="77">
        <f>E9-G9</f>
        <v>425053766</v>
      </c>
      <c r="J9" s="60"/>
      <c r="K9" s="96">
        <v>600000</v>
      </c>
      <c r="L9" s="60"/>
      <c r="M9" s="96">
        <v>10743100204</v>
      </c>
      <c r="N9" s="60"/>
      <c r="O9" s="96">
        <v>10330750448</v>
      </c>
      <c r="P9" s="60"/>
      <c r="Q9" s="96">
        <f>M9-O9</f>
        <v>412349756</v>
      </c>
      <c r="S9" s="70"/>
      <c r="T9" s="70"/>
    </row>
    <row r="10" spans="1:20" ht="21.75" customHeight="1">
      <c r="A10" s="111" t="s">
        <v>22</v>
      </c>
      <c r="C10" s="96">
        <v>816000</v>
      </c>
      <c r="D10" s="60"/>
      <c r="E10" s="96">
        <v>15874097409</v>
      </c>
      <c r="F10" s="60"/>
      <c r="G10" s="96">
        <v>10860824778</v>
      </c>
      <c r="H10" s="60"/>
      <c r="I10" s="77">
        <f t="shared" ref="I10:I19" si="0">E10-G10</f>
        <v>5013272631</v>
      </c>
      <c r="J10" s="60"/>
      <c r="K10" s="96">
        <v>4216000</v>
      </c>
      <c r="L10" s="60"/>
      <c r="M10" s="96">
        <v>57903037499</v>
      </c>
      <c r="N10" s="60"/>
      <c r="O10" s="96">
        <v>56114261337</v>
      </c>
      <c r="P10" s="60"/>
      <c r="Q10" s="96">
        <f t="shared" ref="Q10:Q32" si="1">M10-O10</f>
        <v>1788776162</v>
      </c>
    </row>
    <row r="11" spans="1:20" ht="21.75" customHeight="1">
      <c r="A11" s="111" t="s">
        <v>33</v>
      </c>
      <c r="C11" s="96">
        <v>219000</v>
      </c>
      <c r="D11" s="60"/>
      <c r="E11" s="96">
        <v>6779982464</v>
      </c>
      <c r="F11" s="60"/>
      <c r="G11" s="96">
        <v>5302833719</v>
      </c>
      <c r="H11" s="60"/>
      <c r="I11" s="77">
        <f t="shared" si="0"/>
        <v>1477148745</v>
      </c>
      <c r="J11" s="60"/>
      <c r="K11" s="96">
        <v>219000</v>
      </c>
      <c r="L11" s="60"/>
      <c r="M11" s="96">
        <v>6779982464</v>
      </c>
      <c r="N11" s="60"/>
      <c r="O11" s="96">
        <v>5302833719</v>
      </c>
      <c r="P11" s="60"/>
      <c r="Q11" s="96">
        <f t="shared" si="1"/>
        <v>1477148745</v>
      </c>
    </row>
    <row r="12" spans="1:20" ht="21.75" customHeight="1">
      <c r="A12" s="111" t="s">
        <v>21</v>
      </c>
      <c r="C12" s="96">
        <v>15158950</v>
      </c>
      <c r="D12" s="60"/>
      <c r="E12" s="96">
        <v>18305834817</v>
      </c>
      <c r="F12" s="60"/>
      <c r="G12" s="96">
        <v>17723837957</v>
      </c>
      <c r="H12" s="60"/>
      <c r="I12" s="77">
        <f t="shared" si="0"/>
        <v>581996860</v>
      </c>
      <c r="J12" s="60"/>
      <c r="K12" s="96">
        <v>49633207</v>
      </c>
      <c r="L12" s="60"/>
      <c r="M12" s="96">
        <v>78221123147</v>
      </c>
      <c r="N12" s="60"/>
      <c r="O12" s="96">
        <v>66842558601</v>
      </c>
      <c r="P12" s="60"/>
      <c r="Q12" s="96">
        <f t="shared" si="1"/>
        <v>11378564546</v>
      </c>
      <c r="S12" s="70"/>
      <c r="T12" s="70"/>
    </row>
    <row r="13" spans="1:20" ht="21.75" customHeight="1">
      <c r="A13" s="111" t="s">
        <v>105</v>
      </c>
      <c r="C13" s="96">
        <v>0</v>
      </c>
      <c r="D13" s="60"/>
      <c r="E13" s="96">
        <v>0</v>
      </c>
      <c r="F13" s="60"/>
      <c r="G13" s="96">
        <v>0</v>
      </c>
      <c r="H13" s="60"/>
      <c r="I13" s="77">
        <f t="shared" si="0"/>
        <v>0</v>
      </c>
      <c r="J13" s="60"/>
      <c r="K13" s="96">
        <v>15092196</v>
      </c>
      <c r="L13" s="60"/>
      <c r="M13" s="96">
        <v>82020738366</v>
      </c>
      <c r="N13" s="60"/>
      <c r="O13" s="96">
        <v>71978581128</v>
      </c>
      <c r="P13" s="60"/>
      <c r="Q13" s="96">
        <f t="shared" si="1"/>
        <v>10042157238</v>
      </c>
    </row>
    <row r="14" spans="1:20" ht="21.75" customHeight="1">
      <c r="A14" s="111" t="s">
        <v>106</v>
      </c>
      <c r="C14" s="96">
        <v>0</v>
      </c>
      <c r="D14" s="60"/>
      <c r="E14" s="96">
        <v>0</v>
      </c>
      <c r="F14" s="60"/>
      <c r="G14" s="96">
        <v>0</v>
      </c>
      <c r="H14" s="60"/>
      <c r="I14" s="77">
        <f t="shared" si="0"/>
        <v>0</v>
      </c>
      <c r="J14" s="60"/>
      <c r="K14" s="96">
        <v>23689630</v>
      </c>
      <c r="L14" s="60"/>
      <c r="M14" s="96">
        <v>126788177326</v>
      </c>
      <c r="N14" s="60"/>
      <c r="O14" s="96">
        <v>109004973976</v>
      </c>
      <c r="P14" s="60"/>
      <c r="Q14" s="96">
        <f t="shared" si="1"/>
        <v>17783203350</v>
      </c>
      <c r="S14" s="115"/>
    </row>
    <row r="15" spans="1:20" ht="21.75" customHeight="1">
      <c r="A15" s="111" t="s">
        <v>107</v>
      </c>
      <c r="C15" s="96">
        <v>0</v>
      </c>
      <c r="D15" s="60"/>
      <c r="E15" s="96">
        <v>0</v>
      </c>
      <c r="F15" s="60"/>
      <c r="G15" s="96">
        <v>0</v>
      </c>
      <c r="H15" s="60"/>
      <c r="I15" s="77">
        <f t="shared" si="0"/>
        <v>0</v>
      </c>
      <c r="J15" s="60"/>
      <c r="K15" s="96">
        <v>470000</v>
      </c>
      <c r="L15" s="60"/>
      <c r="M15" s="96">
        <v>20230444247</v>
      </c>
      <c r="N15" s="60"/>
      <c r="O15" s="96">
        <v>18791222046</v>
      </c>
      <c r="P15" s="60"/>
      <c r="Q15" s="96">
        <f t="shared" si="1"/>
        <v>1439222201</v>
      </c>
      <c r="S15" s="115"/>
    </row>
    <row r="16" spans="1:20" ht="21.75" customHeight="1">
      <c r="A16" s="111" t="s">
        <v>25</v>
      </c>
      <c r="C16" s="96">
        <v>0</v>
      </c>
      <c r="D16" s="60"/>
      <c r="E16" s="96">
        <v>0</v>
      </c>
      <c r="F16" s="60"/>
      <c r="G16" s="96">
        <v>0</v>
      </c>
      <c r="H16" s="60"/>
      <c r="I16" s="77">
        <f t="shared" si="0"/>
        <v>0</v>
      </c>
      <c r="J16" s="60"/>
      <c r="K16" s="96">
        <v>58750</v>
      </c>
      <c r="L16" s="60"/>
      <c r="M16" s="96">
        <v>2217430399</v>
      </c>
      <c r="N16" s="60"/>
      <c r="O16" s="96">
        <v>1608763602</v>
      </c>
      <c r="P16" s="60"/>
      <c r="Q16" s="96">
        <f t="shared" si="1"/>
        <v>608666797</v>
      </c>
      <c r="S16" s="70"/>
    </row>
    <row r="17" spans="1:21" ht="21.75" customHeight="1">
      <c r="A17" s="111" t="s">
        <v>20</v>
      </c>
      <c r="C17" s="96">
        <v>0</v>
      </c>
      <c r="D17" s="60"/>
      <c r="E17" s="96">
        <v>0</v>
      </c>
      <c r="F17" s="60"/>
      <c r="G17" s="96">
        <v>0</v>
      </c>
      <c r="H17" s="60"/>
      <c r="I17" s="77">
        <f t="shared" si="0"/>
        <v>0</v>
      </c>
      <c r="J17" s="60"/>
      <c r="K17" s="96">
        <v>375000</v>
      </c>
      <c r="L17" s="60"/>
      <c r="M17" s="96">
        <v>10623490799</v>
      </c>
      <c r="N17" s="60"/>
      <c r="O17" s="96">
        <v>6693024692</v>
      </c>
      <c r="P17" s="60"/>
      <c r="Q17" s="96">
        <f t="shared" si="1"/>
        <v>3930466107</v>
      </c>
    </row>
    <row r="18" spans="1:21" ht="21.75" customHeight="1">
      <c r="A18" s="111" t="s">
        <v>108</v>
      </c>
      <c r="C18" s="96">
        <v>0</v>
      </c>
      <c r="D18" s="60"/>
      <c r="E18" s="96">
        <v>0</v>
      </c>
      <c r="F18" s="60"/>
      <c r="G18" s="96">
        <v>0</v>
      </c>
      <c r="H18" s="60"/>
      <c r="I18" s="77">
        <f t="shared" si="0"/>
        <v>0</v>
      </c>
      <c r="J18" s="60"/>
      <c r="K18" s="96">
        <v>5907</v>
      </c>
      <c r="L18" s="60"/>
      <c r="M18" s="96">
        <v>84253665574</v>
      </c>
      <c r="N18" s="60"/>
      <c r="O18" s="96">
        <v>77661666232</v>
      </c>
      <c r="P18" s="60"/>
      <c r="Q18" s="96">
        <f t="shared" si="1"/>
        <v>6591999342</v>
      </c>
    </row>
    <row r="19" spans="1:21" ht="21.75" customHeight="1">
      <c r="A19" s="111" t="s">
        <v>30</v>
      </c>
      <c r="C19" s="96">
        <v>0</v>
      </c>
      <c r="D19" s="60"/>
      <c r="E19" s="96">
        <v>0</v>
      </c>
      <c r="F19" s="60"/>
      <c r="G19" s="96">
        <v>0</v>
      </c>
      <c r="H19" s="60"/>
      <c r="I19" s="77">
        <f t="shared" si="0"/>
        <v>0</v>
      </c>
      <c r="J19" s="60"/>
      <c r="K19" s="96">
        <v>22691766</v>
      </c>
      <c r="L19" s="60"/>
      <c r="M19" s="96">
        <v>106072751496</v>
      </c>
      <c r="N19" s="60"/>
      <c r="O19" s="96">
        <v>89177171381</v>
      </c>
      <c r="P19" s="60"/>
      <c r="Q19" s="96">
        <f t="shared" si="1"/>
        <v>16895580115</v>
      </c>
    </row>
    <row r="20" spans="1:21" ht="21.75" customHeight="1">
      <c r="A20" s="111" t="s">
        <v>23</v>
      </c>
      <c r="C20" s="96">
        <v>0</v>
      </c>
      <c r="D20" s="60"/>
      <c r="E20" s="96">
        <v>0</v>
      </c>
      <c r="F20" s="60"/>
      <c r="G20" s="96">
        <v>0</v>
      </c>
      <c r="H20" s="60"/>
      <c r="I20" s="96">
        <v>0</v>
      </c>
      <c r="J20" s="60"/>
      <c r="K20" s="96">
        <v>257500</v>
      </c>
      <c r="L20" s="60"/>
      <c r="M20" s="96">
        <v>5545278128</v>
      </c>
      <c r="N20" s="60"/>
      <c r="O20" s="96">
        <v>4199053020</v>
      </c>
      <c r="P20" s="60"/>
      <c r="Q20" s="96">
        <f t="shared" si="1"/>
        <v>1346225108</v>
      </c>
    </row>
    <row r="21" spans="1:21" ht="21.75" customHeight="1">
      <c r="A21" s="111" t="s">
        <v>109</v>
      </c>
      <c r="C21" s="96">
        <v>0</v>
      </c>
      <c r="D21" s="60"/>
      <c r="E21" s="96">
        <v>0</v>
      </c>
      <c r="F21" s="60"/>
      <c r="G21" s="96">
        <v>0</v>
      </c>
      <c r="H21" s="60"/>
      <c r="I21" s="96">
        <v>0</v>
      </c>
      <c r="J21" s="60"/>
      <c r="K21" s="96">
        <v>650000</v>
      </c>
      <c r="L21" s="60"/>
      <c r="M21" s="96">
        <v>37654247283</v>
      </c>
      <c r="N21" s="60"/>
      <c r="O21" s="96">
        <v>32040227432</v>
      </c>
      <c r="P21" s="60"/>
      <c r="Q21" s="96">
        <f t="shared" si="1"/>
        <v>5614019851</v>
      </c>
    </row>
    <row r="22" spans="1:21" ht="21.75" customHeight="1">
      <c r="A22" s="111" t="s">
        <v>110</v>
      </c>
      <c r="C22" s="96">
        <v>0</v>
      </c>
      <c r="D22" s="60"/>
      <c r="E22" s="96">
        <v>0</v>
      </c>
      <c r="F22" s="60"/>
      <c r="G22" s="96">
        <v>0</v>
      </c>
      <c r="H22" s="60"/>
      <c r="I22" s="96">
        <v>0</v>
      </c>
      <c r="J22" s="60"/>
      <c r="K22" s="96">
        <v>10000000</v>
      </c>
      <c r="L22" s="60"/>
      <c r="M22" s="96">
        <v>46607599172</v>
      </c>
      <c r="N22" s="60"/>
      <c r="O22" s="96">
        <v>39463785000</v>
      </c>
      <c r="P22" s="60"/>
      <c r="Q22" s="96">
        <f t="shared" si="1"/>
        <v>7143814172</v>
      </c>
    </row>
    <row r="23" spans="1:21" ht="21.75" customHeight="1">
      <c r="A23" s="111" t="s">
        <v>111</v>
      </c>
      <c r="C23" s="96">
        <v>0</v>
      </c>
      <c r="D23" s="60"/>
      <c r="E23" s="96">
        <v>0</v>
      </c>
      <c r="F23" s="60"/>
      <c r="G23" s="96">
        <v>0</v>
      </c>
      <c r="H23" s="60"/>
      <c r="I23" s="96">
        <v>0</v>
      </c>
      <c r="J23" s="60"/>
      <c r="K23" s="96">
        <v>1000</v>
      </c>
      <c r="L23" s="60"/>
      <c r="M23" s="96">
        <v>100715405</v>
      </c>
      <c r="N23" s="60"/>
      <c r="O23" s="96">
        <v>74567646</v>
      </c>
      <c r="P23" s="60"/>
      <c r="Q23" s="96">
        <f t="shared" si="1"/>
        <v>26147759</v>
      </c>
    </row>
    <row r="24" spans="1:21" ht="21.75" customHeight="1">
      <c r="A24" s="111" t="s">
        <v>112</v>
      </c>
      <c r="C24" s="96">
        <v>0</v>
      </c>
      <c r="D24" s="60"/>
      <c r="E24" s="96">
        <v>0</v>
      </c>
      <c r="F24" s="60"/>
      <c r="G24" s="96">
        <v>0</v>
      </c>
      <c r="H24" s="60"/>
      <c r="I24" s="96">
        <v>0</v>
      </c>
      <c r="J24" s="60"/>
      <c r="K24" s="96">
        <v>27600000</v>
      </c>
      <c r="L24" s="60"/>
      <c r="M24" s="96">
        <v>116969530586</v>
      </c>
      <c r="N24" s="60"/>
      <c r="O24" s="96">
        <v>98621240861</v>
      </c>
      <c r="P24" s="60"/>
      <c r="Q24" s="96">
        <f t="shared" si="1"/>
        <v>18348289725</v>
      </c>
    </row>
    <row r="25" spans="1:21" ht="21.75" customHeight="1">
      <c r="A25" s="111" t="s">
        <v>113</v>
      </c>
      <c r="C25" s="96">
        <v>0</v>
      </c>
      <c r="D25" s="82"/>
      <c r="E25" s="96">
        <v>0</v>
      </c>
      <c r="F25" s="82"/>
      <c r="G25" s="96">
        <v>0</v>
      </c>
      <c r="H25" s="82"/>
      <c r="I25" s="96">
        <v>0</v>
      </c>
      <c r="J25" s="82"/>
      <c r="K25" s="96">
        <v>57800359</v>
      </c>
      <c r="L25" s="82"/>
      <c r="M25" s="96">
        <v>71158486688</v>
      </c>
      <c r="N25" s="82"/>
      <c r="O25" s="96">
        <v>68822314990</v>
      </c>
      <c r="P25" s="82"/>
      <c r="Q25" s="96">
        <f t="shared" si="1"/>
        <v>2336171698</v>
      </c>
      <c r="R25" s="56"/>
      <c r="S25" s="56"/>
      <c r="T25" s="56"/>
      <c r="U25" s="56"/>
    </row>
    <row r="26" spans="1:21" ht="21.75" customHeight="1">
      <c r="A26" s="111" t="s">
        <v>19</v>
      </c>
      <c r="C26" s="96">
        <v>0</v>
      </c>
      <c r="D26" s="82"/>
      <c r="E26" s="96">
        <v>0</v>
      </c>
      <c r="F26" s="82"/>
      <c r="G26" s="96">
        <v>0</v>
      </c>
      <c r="H26" s="82"/>
      <c r="I26" s="96">
        <v>0</v>
      </c>
      <c r="J26" s="82"/>
      <c r="K26" s="96">
        <v>564337945</v>
      </c>
      <c r="L26" s="82"/>
      <c r="M26" s="96">
        <v>297692910914</v>
      </c>
      <c r="N26" s="82"/>
      <c r="O26" s="96">
        <v>225531261571</v>
      </c>
      <c r="P26" s="82"/>
      <c r="Q26" s="96">
        <f t="shared" si="1"/>
        <v>72161649343</v>
      </c>
      <c r="R26" s="56"/>
      <c r="S26" s="56"/>
      <c r="T26" s="56"/>
      <c r="U26" s="56"/>
    </row>
    <row r="27" spans="1:21" ht="21.75" customHeight="1">
      <c r="A27" s="111" t="s">
        <v>24</v>
      </c>
      <c r="C27" s="96">
        <v>0</v>
      </c>
      <c r="D27" s="82"/>
      <c r="E27" s="96">
        <v>0</v>
      </c>
      <c r="F27" s="82"/>
      <c r="G27" s="96">
        <v>0</v>
      </c>
      <c r="H27" s="82"/>
      <c r="I27" s="96">
        <v>0</v>
      </c>
      <c r="J27" s="82"/>
      <c r="K27" s="96">
        <v>360000</v>
      </c>
      <c r="L27" s="82"/>
      <c r="M27" s="96">
        <v>4417411046</v>
      </c>
      <c r="N27" s="82"/>
      <c r="O27" s="96">
        <v>3562912190</v>
      </c>
      <c r="P27" s="82"/>
      <c r="Q27" s="96">
        <f t="shared" si="1"/>
        <v>854498856</v>
      </c>
      <c r="R27" s="56"/>
      <c r="S27" s="56"/>
      <c r="T27" s="56"/>
      <c r="U27" s="56"/>
    </row>
    <row r="28" spans="1:21" ht="21.75" customHeight="1">
      <c r="A28" s="111" t="s">
        <v>114</v>
      </c>
      <c r="C28" s="96">
        <v>0</v>
      </c>
      <c r="D28" s="82"/>
      <c r="E28" s="96">
        <v>0</v>
      </c>
      <c r="F28" s="82"/>
      <c r="G28" s="96">
        <v>0</v>
      </c>
      <c r="H28" s="82"/>
      <c r="I28" s="96">
        <v>0</v>
      </c>
      <c r="J28" s="82"/>
      <c r="K28" s="96">
        <v>12000000</v>
      </c>
      <c r="L28" s="82"/>
      <c r="M28" s="96">
        <v>19609126301</v>
      </c>
      <c r="N28" s="82"/>
      <c r="O28" s="96">
        <v>17403827400</v>
      </c>
      <c r="P28" s="82"/>
      <c r="Q28" s="96">
        <f t="shared" si="1"/>
        <v>2205298901</v>
      </c>
      <c r="R28" s="56"/>
      <c r="S28" s="56"/>
      <c r="T28" s="56"/>
      <c r="U28" s="56"/>
    </row>
    <row r="29" spans="1:21" ht="21.75" customHeight="1">
      <c r="A29" s="111" t="s">
        <v>115</v>
      </c>
      <c r="C29" s="96">
        <v>0</v>
      </c>
      <c r="D29" s="82"/>
      <c r="E29" s="96">
        <v>0</v>
      </c>
      <c r="F29" s="82"/>
      <c r="G29" s="96">
        <v>0</v>
      </c>
      <c r="H29" s="82"/>
      <c r="I29" s="96">
        <v>0</v>
      </c>
      <c r="J29" s="82"/>
      <c r="K29" s="96">
        <v>30168793</v>
      </c>
      <c r="L29" s="82"/>
      <c r="M29" s="96">
        <v>114578957856</v>
      </c>
      <c r="N29" s="82"/>
      <c r="O29" s="96">
        <v>95090363666</v>
      </c>
      <c r="P29" s="82"/>
      <c r="Q29" s="96">
        <f t="shared" si="1"/>
        <v>19488594190</v>
      </c>
      <c r="R29" s="56"/>
      <c r="S29" s="56"/>
      <c r="T29" s="56"/>
      <c r="U29" s="56"/>
    </row>
    <row r="30" spans="1:21" ht="21.75" customHeight="1">
      <c r="A30" s="111" t="s">
        <v>116</v>
      </c>
      <c r="C30" s="96">
        <v>0</v>
      </c>
      <c r="D30" s="82"/>
      <c r="E30" s="96">
        <v>0</v>
      </c>
      <c r="F30" s="82"/>
      <c r="G30" s="96">
        <v>0</v>
      </c>
      <c r="H30" s="82"/>
      <c r="I30" s="96">
        <v>0</v>
      </c>
      <c r="J30" s="82"/>
      <c r="K30" s="96">
        <v>55000000</v>
      </c>
      <c r="L30" s="82"/>
      <c r="M30" s="96">
        <v>160398655976</v>
      </c>
      <c r="N30" s="82"/>
      <c r="O30" s="96">
        <v>144590951149</v>
      </c>
      <c r="P30" s="82"/>
      <c r="Q30" s="96">
        <f t="shared" si="1"/>
        <v>15807704827</v>
      </c>
      <c r="R30" s="56"/>
      <c r="S30" s="56"/>
      <c r="T30" s="56"/>
      <c r="U30" s="56"/>
    </row>
    <row r="31" spans="1:21" ht="21.75" customHeight="1">
      <c r="A31" s="111" t="s">
        <v>117</v>
      </c>
      <c r="C31" s="96">
        <v>0</v>
      </c>
      <c r="D31" s="82"/>
      <c r="E31" s="96">
        <v>0</v>
      </c>
      <c r="F31" s="82"/>
      <c r="G31" s="96">
        <v>0</v>
      </c>
      <c r="H31" s="82"/>
      <c r="I31" s="96">
        <v>0</v>
      </c>
      <c r="J31" s="82"/>
      <c r="K31" s="96">
        <v>113917000</v>
      </c>
      <c r="L31" s="82"/>
      <c r="M31" s="96">
        <v>54962176550</v>
      </c>
      <c r="N31" s="82"/>
      <c r="O31" s="96">
        <v>45484241034</v>
      </c>
      <c r="P31" s="82"/>
      <c r="Q31" s="96">
        <f t="shared" si="1"/>
        <v>9477935516</v>
      </c>
      <c r="R31" s="56"/>
      <c r="S31" s="56"/>
      <c r="T31" s="56"/>
      <c r="U31" s="56"/>
    </row>
    <row r="32" spans="1:21" ht="21.75" customHeight="1">
      <c r="A32" s="113" t="s">
        <v>118</v>
      </c>
      <c r="C32" s="100">
        <v>0</v>
      </c>
      <c r="D32" s="82"/>
      <c r="E32" s="97">
        <v>0</v>
      </c>
      <c r="F32" s="82"/>
      <c r="G32" s="97">
        <v>0</v>
      </c>
      <c r="H32" s="82"/>
      <c r="I32" s="97">
        <v>0</v>
      </c>
      <c r="J32" s="82"/>
      <c r="K32" s="100">
        <v>19390000</v>
      </c>
      <c r="L32" s="82"/>
      <c r="M32" s="97">
        <v>106309443872</v>
      </c>
      <c r="N32" s="82"/>
      <c r="O32" s="97">
        <v>78697392864</v>
      </c>
      <c r="P32" s="82"/>
      <c r="Q32" s="96">
        <f t="shared" si="1"/>
        <v>27612051008</v>
      </c>
      <c r="R32" s="56"/>
      <c r="S32" s="56"/>
      <c r="T32" s="56"/>
      <c r="U32" s="56"/>
    </row>
    <row r="33" spans="1:21" ht="21.75" customHeight="1" thickBot="1">
      <c r="A33" s="36" t="s">
        <v>35</v>
      </c>
      <c r="C33" s="100"/>
      <c r="D33" s="82"/>
      <c r="E33" s="98">
        <f>SUM(E8:E32)</f>
        <v>56883863685</v>
      </c>
      <c r="F33" s="82"/>
      <c r="G33" s="98">
        <f>SUM(G8:G32)</f>
        <v>47026318343</v>
      </c>
      <c r="H33" s="82"/>
      <c r="I33" s="98">
        <f>SUM(I8:I32)</f>
        <v>9857545342</v>
      </c>
      <c r="J33" s="82"/>
      <c r="K33" s="100"/>
      <c r="L33" s="82"/>
      <c r="M33" s="98">
        <f>SUM(M8:M32)</f>
        <v>1628586071898</v>
      </c>
      <c r="N33" s="82"/>
      <c r="O33" s="98">
        <f>SUM(O8:O32)</f>
        <v>1371455463245</v>
      </c>
      <c r="P33" s="82"/>
      <c r="Q33" s="98">
        <f>SUM(Q8:Q32)</f>
        <v>257130608653</v>
      </c>
      <c r="R33" s="56"/>
      <c r="S33" s="56"/>
      <c r="T33" s="56"/>
      <c r="U33" s="56"/>
    </row>
    <row r="34" spans="1:21" ht="13.5" thickTop="1"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63"/>
      <c r="R34" s="56"/>
      <c r="S34" s="56"/>
      <c r="T34" s="56"/>
      <c r="U34" s="56"/>
    </row>
    <row r="35" spans="1:21">
      <c r="C35" s="56"/>
      <c r="D35" s="56"/>
      <c r="E35" s="116"/>
      <c r="F35" s="56"/>
      <c r="G35" s="56"/>
      <c r="H35" s="56"/>
      <c r="I35" s="56"/>
      <c r="J35" s="56"/>
      <c r="K35" s="56"/>
      <c r="L35" s="56"/>
      <c r="M35" s="63"/>
      <c r="N35" s="56"/>
      <c r="O35" s="56"/>
      <c r="P35" s="56"/>
      <c r="Q35" s="63"/>
      <c r="R35" s="56"/>
      <c r="S35" s="56"/>
      <c r="T35" s="56"/>
      <c r="U35" s="56"/>
    </row>
    <row r="36" spans="1:21"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82"/>
      <c r="N36" s="82"/>
      <c r="O36" s="82"/>
      <c r="P36" s="56"/>
      <c r="Q36" s="56"/>
      <c r="R36" s="56"/>
      <c r="S36" s="56"/>
      <c r="T36" s="56"/>
      <c r="U36" s="56"/>
    </row>
    <row r="37" spans="1:21"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</row>
    <row r="38" spans="1:21"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63"/>
      <c r="N38" s="56"/>
      <c r="O38" s="56"/>
      <c r="P38" s="56"/>
      <c r="Q38" s="56"/>
      <c r="R38" s="56"/>
      <c r="S38" s="56"/>
      <c r="T38" s="56"/>
      <c r="U38" s="56"/>
    </row>
    <row r="39" spans="1:21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</row>
    <row r="40" spans="1:21"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</row>
    <row r="41" spans="1:21"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</row>
    <row r="42" spans="1:21"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1:21"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</row>
    <row r="44" spans="1:21"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</row>
    <row r="45" spans="1:2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1:21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</row>
    <row r="47" spans="1:21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</row>
    <row r="48" spans="1:21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</row>
    <row r="49" spans="3:21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</row>
    <row r="50" spans="3:21"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</row>
    <row r="51" spans="3:21"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</row>
  </sheetData>
  <mergeCells count="8">
    <mergeCell ref="S7:T7"/>
    <mergeCell ref="K6:Q6"/>
    <mergeCell ref="A1:Q1"/>
    <mergeCell ref="A2:Q2"/>
    <mergeCell ref="A3:Q3"/>
    <mergeCell ref="A5:Q5"/>
    <mergeCell ref="A6:A7"/>
    <mergeCell ref="C6:I6"/>
  </mergeCells>
  <pageMargins left="0.39" right="0.39" top="0.39" bottom="0.39" header="0" footer="0"/>
  <pageSetup scale="7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5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</row>
    <row r="3" spans="1:25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 ht="7.35" customHeight="1"/>
    <row r="5" spans="1:25" ht="14.45" customHeight="1">
      <c r="A5" s="129" t="s">
        <v>182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</row>
    <row r="6" spans="1:25" ht="7.35" customHeight="1"/>
    <row r="7" spans="1:25" ht="14.45" customHeight="1">
      <c r="E7" s="125" t="s">
        <v>99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Y7" s="2" t="s">
        <v>100</v>
      </c>
    </row>
    <row r="8" spans="1:25" ht="29.1" customHeight="1">
      <c r="A8" s="2" t="s">
        <v>183</v>
      </c>
      <c r="C8" s="2" t="s">
        <v>184</v>
      </c>
      <c r="E8" s="14" t="s">
        <v>40</v>
      </c>
      <c r="F8" s="3"/>
      <c r="G8" s="14" t="s">
        <v>13</v>
      </c>
      <c r="H8" s="3"/>
      <c r="I8" s="14" t="s">
        <v>39</v>
      </c>
      <c r="J8" s="3"/>
      <c r="K8" s="14" t="s">
        <v>185</v>
      </c>
      <c r="L8" s="3"/>
      <c r="M8" s="14" t="s">
        <v>186</v>
      </c>
      <c r="N8" s="3"/>
      <c r="O8" s="14" t="s">
        <v>187</v>
      </c>
      <c r="P8" s="3"/>
      <c r="Q8" s="14" t="s">
        <v>188</v>
      </c>
      <c r="R8" s="3"/>
      <c r="S8" s="14" t="s">
        <v>189</v>
      </c>
      <c r="T8" s="3"/>
      <c r="U8" s="14" t="s">
        <v>190</v>
      </c>
      <c r="V8" s="3"/>
      <c r="W8" s="14" t="s">
        <v>191</v>
      </c>
      <c r="Y8" s="14" t="s">
        <v>191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6"/>
  <sheetViews>
    <sheetView rightToLeft="1" view="pageBreakPreview" zoomScale="60" zoomScaleNormal="100" workbookViewId="0">
      <selection activeCell="A7" sqref="A7:A8"/>
    </sheetView>
  </sheetViews>
  <sheetFormatPr defaultRowHeight="12.75"/>
  <cols>
    <col min="1" max="1" width="40.28515625" style="39" customWidth="1"/>
    <col min="2" max="2" width="1.28515625" style="39" customWidth="1"/>
    <col min="3" max="3" width="13.85546875" style="39" bestFit="1" customWidth="1"/>
    <col min="4" max="4" width="1.28515625" style="39" customWidth="1"/>
    <col min="5" max="5" width="19.85546875" style="39" bestFit="1" customWidth="1"/>
    <col min="6" max="6" width="1.28515625" style="39" customWidth="1"/>
    <col min="7" max="7" width="20.5703125" style="39" bestFit="1" customWidth="1"/>
    <col min="8" max="8" width="1.28515625" style="39" customWidth="1"/>
    <col min="9" max="9" width="34.140625" style="39" customWidth="1"/>
    <col min="10" max="10" width="1.28515625" style="39" customWidth="1"/>
    <col min="11" max="11" width="13.85546875" style="39" bestFit="1" customWidth="1"/>
    <col min="12" max="12" width="1.28515625" style="39" customWidth="1"/>
    <col min="13" max="13" width="19.85546875" style="39" bestFit="1" customWidth="1"/>
    <col min="14" max="14" width="1.28515625" style="39" customWidth="1"/>
    <col min="15" max="15" width="20.5703125" style="39" bestFit="1" customWidth="1"/>
    <col min="16" max="16" width="1.28515625" style="39" customWidth="1"/>
    <col min="17" max="17" width="35.28515625" style="39" customWidth="1"/>
    <col min="18" max="16384" width="9.140625" style="39"/>
  </cols>
  <sheetData>
    <row r="1" spans="1:17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4.45" customHeight="1"/>
    <row r="5" spans="1:17" ht="14.45" customHeight="1"/>
    <row r="6" spans="1:17" ht="30.75" customHeight="1">
      <c r="A6" s="129" t="s">
        <v>192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ht="33" customHeight="1">
      <c r="A7" s="125" t="s">
        <v>83</v>
      </c>
      <c r="C7" s="125" t="s">
        <v>99</v>
      </c>
      <c r="D7" s="125"/>
      <c r="E7" s="125"/>
      <c r="F7" s="125"/>
      <c r="G7" s="125"/>
      <c r="H7" s="125"/>
      <c r="I7" s="125"/>
      <c r="J7" s="60"/>
      <c r="K7" s="125" t="s">
        <v>100</v>
      </c>
      <c r="L7" s="125"/>
      <c r="M7" s="125"/>
      <c r="N7" s="125"/>
      <c r="O7" s="125"/>
      <c r="P7" s="125"/>
      <c r="Q7" s="125"/>
    </row>
    <row r="8" spans="1:17" ht="29.1" customHeight="1">
      <c r="A8" s="125"/>
      <c r="C8" s="37" t="s">
        <v>13</v>
      </c>
      <c r="D8" s="88"/>
      <c r="E8" s="37" t="s">
        <v>15</v>
      </c>
      <c r="F8" s="88"/>
      <c r="G8" s="37" t="s">
        <v>180</v>
      </c>
      <c r="H8" s="88"/>
      <c r="I8" s="37" t="s">
        <v>193</v>
      </c>
      <c r="J8" s="60"/>
      <c r="K8" s="37" t="s">
        <v>13</v>
      </c>
      <c r="L8" s="88"/>
      <c r="M8" s="37" t="s">
        <v>15</v>
      </c>
      <c r="N8" s="88"/>
      <c r="O8" s="37" t="s">
        <v>180</v>
      </c>
      <c r="P8" s="88"/>
      <c r="Q8" s="37" t="s">
        <v>193</v>
      </c>
    </row>
    <row r="9" spans="1:17" ht="21.75" customHeight="1">
      <c r="A9" s="108" t="s">
        <v>19</v>
      </c>
      <c r="C9" s="95">
        <v>8200000000</v>
      </c>
      <c r="D9" s="60"/>
      <c r="E9" s="95">
        <v>4686689664000</v>
      </c>
      <c r="F9" s="60"/>
      <c r="G9" s="95">
        <v>3750979054000</v>
      </c>
      <c r="H9" s="60"/>
      <c r="I9" s="95">
        <v>935710609999</v>
      </c>
      <c r="J9" s="60"/>
      <c r="K9" s="95">
        <v>8200000000</v>
      </c>
      <c r="L9" s="60"/>
      <c r="M9" s="95">
        <v>4686689664000</v>
      </c>
      <c r="N9" s="60"/>
      <c r="O9" s="95">
        <v>3277817727051</v>
      </c>
      <c r="P9" s="60"/>
      <c r="Q9" s="95">
        <v>1408871936949</v>
      </c>
    </row>
    <row r="10" spans="1:17" ht="21.75" customHeight="1">
      <c r="A10" s="111" t="s">
        <v>30</v>
      </c>
      <c r="C10" s="96">
        <v>200000</v>
      </c>
      <c r="D10" s="60"/>
      <c r="E10" s="96">
        <v>1817838640</v>
      </c>
      <c r="F10" s="60"/>
      <c r="G10" s="96">
        <v>1636347637</v>
      </c>
      <c r="H10" s="60"/>
      <c r="I10" s="96">
        <v>181491002</v>
      </c>
      <c r="J10" s="60"/>
      <c r="K10" s="96">
        <v>200000</v>
      </c>
      <c r="L10" s="60"/>
      <c r="M10" s="96">
        <v>1817838640</v>
      </c>
      <c r="N10" s="60"/>
      <c r="O10" s="96">
        <v>1636347637</v>
      </c>
      <c r="P10" s="60"/>
      <c r="Q10" s="96">
        <v>181491002</v>
      </c>
    </row>
    <row r="11" spans="1:17" ht="21.75" customHeight="1">
      <c r="A11" s="111" t="s">
        <v>26</v>
      </c>
      <c r="C11" s="96">
        <v>232800000</v>
      </c>
      <c r="D11" s="60"/>
      <c r="E11" s="96">
        <v>148302292752</v>
      </c>
      <c r="F11" s="60"/>
      <c r="G11" s="96">
        <v>151770180937</v>
      </c>
      <c r="H11" s="60"/>
      <c r="I11" s="96">
        <v>-3467888185</v>
      </c>
      <c r="J11" s="60"/>
      <c r="K11" s="96">
        <v>232800000</v>
      </c>
      <c r="L11" s="60"/>
      <c r="M11" s="96">
        <v>148302292752</v>
      </c>
      <c r="N11" s="60"/>
      <c r="O11" s="96">
        <v>151770180937</v>
      </c>
      <c r="P11" s="60"/>
      <c r="Q11" s="96">
        <v>-3467888185</v>
      </c>
    </row>
    <row r="12" spans="1:17" ht="21.75" customHeight="1">
      <c r="A12" s="111" t="s">
        <v>24</v>
      </c>
      <c r="C12" s="96">
        <v>360000</v>
      </c>
      <c r="D12" s="60"/>
      <c r="E12" s="96">
        <v>5961955068</v>
      </c>
      <c r="F12" s="60"/>
      <c r="G12" s="96">
        <v>3157085613</v>
      </c>
      <c r="H12" s="60"/>
      <c r="I12" s="96">
        <v>2804869455</v>
      </c>
      <c r="J12" s="60"/>
      <c r="K12" s="96">
        <v>360000</v>
      </c>
      <c r="L12" s="60"/>
      <c r="M12" s="96">
        <v>5961955068</v>
      </c>
      <c r="N12" s="60"/>
      <c r="O12" s="96">
        <v>3562912187</v>
      </c>
      <c r="P12" s="60"/>
      <c r="Q12" s="96">
        <v>2399042881</v>
      </c>
    </row>
    <row r="13" spans="1:17" ht="21.75" customHeight="1">
      <c r="A13" s="111" t="s">
        <v>20</v>
      </c>
      <c r="C13" s="96">
        <v>1475169</v>
      </c>
      <c r="D13" s="60"/>
      <c r="E13" s="96">
        <v>16818670692</v>
      </c>
      <c r="F13" s="60"/>
      <c r="G13" s="96">
        <v>8885791160</v>
      </c>
      <c r="H13" s="60"/>
      <c r="I13" s="96">
        <v>7932879532</v>
      </c>
      <c r="J13" s="60"/>
      <c r="K13" s="96">
        <v>1475169</v>
      </c>
      <c r="L13" s="60"/>
      <c r="M13" s="96">
        <v>16818670692</v>
      </c>
      <c r="N13" s="60"/>
      <c r="O13" s="96">
        <v>6693024691</v>
      </c>
      <c r="P13" s="60"/>
      <c r="Q13" s="96">
        <v>10125646001</v>
      </c>
    </row>
    <row r="14" spans="1:17" ht="21.75" customHeight="1">
      <c r="A14" s="111" t="s">
        <v>27</v>
      </c>
      <c r="C14" s="96">
        <v>31000000</v>
      </c>
      <c r="D14" s="60"/>
      <c r="E14" s="96">
        <v>386350247200</v>
      </c>
      <c r="F14" s="60"/>
      <c r="G14" s="96">
        <v>379836907288</v>
      </c>
      <c r="H14" s="60"/>
      <c r="I14" s="96">
        <v>6513339911</v>
      </c>
      <c r="J14" s="60"/>
      <c r="K14" s="96">
        <v>31000000</v>
      </c>
      <c r="L14" s="60"/>
      <c r="M14" s="96">
        <v>386350247200</v>
      </c>
      <c r="N14" s="60"/>
      <c r="O14" s="96">
        <v>379836907288</v>
      </c>
      <c r="P14" s="60"/>
      <c r="Q14" s="96">
        <v>6513339911</v>
      </c>
    </row>
    <row r="15" spans="1:17" ht="21.75" customHeight="1">
      <c r="A15" s="111" t="s">
        <v>23</v>
      </c>
      <c r="C15" s="96">
        <v>257500</v>
      </c>
      <c r="D15" s="60"/>
      <c r="E15" s="96">
        <v>4221017353</v>
      </c>
      <c r="F15" s="60"/>
      <c r="G15" s="96">
        <v>3596552073</v>
      </c>
      <c r="H15" s="60"/>
      <c r="I15" s="96">
        <v>624465279</v>
      </c>
      <c r="J15" s="60"/>
      <c r="K15" s="96">
        <v>257500</v>
      </c>
      <c r="L15" s="60"/>
      <c r="M15" s="96">
        <v>4221017353</v>
      </c>
      <c r="N15" s="60"/>
      <c r="O15" s="96">
        <v>4199053015</v>
      </c>
      <c r="P15" s="60"/>
      <c r="Q15" s="96">
        <v>21964337</v>
      </c>
    </row>
    <row r="16" spans="1:17" ht="21.75" customHeight="1">
      <c r="A16" s="111" t="s">
        <v>25</v>
      </c>
      <c r="C16" s="96">
        <v>176250</v>
      </c>
      <c r="D16" s="60"/>
      <c r="E16" s="96">
        <v>2796452524</v>
      </c>
      <c r="F16" s="60"/>
      <c r="G16" s="96">
        <v>1985901022</v>
      </c>
      <c r="H16" s="60"/>
      <c r="I16" s="96">
        <v>810551502</v>
      </c>
      <c r="J16" s="60"/>
      <c r="K16" s="96">
        <v>176250</v>
      </c>
      <c r="L16" s="60"/>
      <c r="M16" s="96">
        <v>2796452524</v>
      </c>
      <c r="N16" s="60"/>
      <c r="O16" s="96">
        <v>1608763603</v>
      </c>
      <c r="P16" s="60"/>
      <c r="Q16" s="96">
        <v>1187688921</v>
      </c>
    </row>
    <row r="17" spans="1:17" ht="21.75" customHeight="1">
      <c r="A17" s="111" t="s">
        <v>34</v>
      </c>
      <c r="C17" s="96">
        <v>300000</v>
      </c>
      <c r="D17" s="60"/>
      <c r="E17" s="96">
        <v>6281069100</v>
      </c>
      <c r="F17" s="60"/>
      <c r="G17" s="96">
        <v>4367517268</v>
      </c>
      <c r="H17" s="60"/>
      <c r="I17" s="96">
        <v>1913551832</v>
      </c>
      <c r="J17" s="60"/>
      <c r="K17" s="96">
        <v>300000</v>
      </c>
      <c r="L17" s="60"/>
      <c r="M17" s="96">
        <v>6281069100</v>
      </c>
      <c r="N17" s="60"/>
      <c r="O17" s="96">
        <v>4367517268</v>
      </c>
      <c r="P17" s="60"/>
      <c r="Q17" s="96">
        <v>1913551832</v>
      </c>
    </row>
    <row r="18" spans="1:17" ht="21.75" customHeight="1">
      <c r="A18" s="111" t="s">
        <v>33</v>
      </c>
      <c r="C18" s="96">
        <v>219000</v>
      </c>
      <c r="D18" s="60"/>
      <c r="E18" s="96">
        <v>6323637483</v>
      </c>
      <c r="F18" s="60"/>
      <c r="G18" s="96">
        <v>5302833719</v>
      </c>
      <c r="H18" s="60"/>
      <c r="I18" s="96">
        <v>1020803763</v>
      </c>
      <c r="J18" s="60"/>
      <c r="K18" s="96">
        <v>219000</v>
      </c>
      <c r="L18" s="60"/>
      <c r="M18" s="96">
        <v>6323637483</v>
      </c>
      <c r="N18" s="60"/>
      <c r="O18" s="96">
        <v>5302833719</v>
      </c>
      <c r="P18" s="60"/>
      <c r="Q18" s="96">
        <v>1020803763</v>
      </c>
    </row>
    <row r="19" spans="1:17" ht="21.75" customHeight="1">
      <c r="A19" s="111" t="s">
        <v>32</v>
      </c>
      <c r="C19" s="96">
        <v>585000</v>
      </c>
      <c r="D19" s="60"/>
      <c r="E19" s="96">
        <v>3831734947</v>
      </c>
      <c r="F19" s="60"/>
      <c r="G19" s="96">
        <v>4281791202</v>
      </c>
      <c r="H19" s="60"/>
      <c r="I19" s="96">
        <v>-450056254</v>
      </c>
      <c r="J19" s="60"/>
      <c r="K19" s="96">
        <v>585000</v>
      </c>
      <c r="L19" s="60"/>
      <c r="M19" s="96">
        <v>3831734947</v>
      </c>
      <c r="N19" s="60"/>
      <c r="O19" s="96">
        <v>4281791202</v>
      </c>
      <c r="P19" s="60"/>
      <c r="Q19" s="96">
        <v>-450056254</v>
      </c>
    </row>
    <row r="20" spans="1:17" ht="21.75" customHeight="1">
      <c r="A20" s="111" t="s">
        <v>31</v>
      </c>
      <c r="C20" s="96">
        <v>750000</v>
      </c>
      <c r="D20" s="60"/>
      <c r="E20" s="96">
        <v>24223791375</v>
      </c>
      <c r="F20" s="60"/>
      <c r="G20" s="96">
        <v>21890977106</v>
      </c>
      <c r="H20" s="60"/>
      <c r="I20" s="96">
        <v>2332814268</v>
      </c>
      <c r="J20" s="60"/>
      <c r="K20" s="96">
        <v>750000</v>
      </c>
      <c r="L20" s="60"/>
      <c r="M20" s="96">
        <v>24223791375</v>
      </c>
      <c r="N20" s="60"/>
      <c r="O20" s="96">
        <v>21890977106</v>
      </c>
      <c r="P20" s="60"/>
      <c r="Q20" s="96">
        <v>2332814268</v>
      </c>
    </row>
    <row r="21" spans="1:17" ht="21.75" customHeight="1">
      <c r="A21" s="113" t="s">
        <v>28</v>
      </c>
      <c r="C21" s="100">
        <v>870000</v>
      </c>
      <c r="D21" s="60"/>
      <c r="E21" s="97">
        <v>15754766925</v>
      </c>
      <c r="F21" s="60"/>
      <c r="G21" s="97">
        <v>14959949802</v>
      </c>
      <c r="H21" s="60"/>
      <c r="I21" s="97">
        <v>794817122</v>
      </c>
      <c r="J21" s="60"/>
      <c r="K21" s="100">
        <v>870000</v>
      </c>
      <c r="L21" s="60"/>
      <c r="M21" s="97">
        <v>15754766925</v>
      </c>
      <c r="N21" s="60"/>
      <c r="O21" s="97">
        <v>14959949802</v>
      </c>
      <c r="P21" s="60"/>
      <c r="Q21" s="97">
        <v>794817122</v>
      </c>
    </row>
    <row r="22" spans="1:17" ht="21.75" customHeight="1" thickBot="1">
      <c r="A22" s="36" t="s">
        <v>35</v>
      </c>
      <c r="C22" s="100"/>
      <c r="D22" s="60"/>
      <c r="E22" s="98">
        <f>SUM(E9:E21)</f>
        <v>5309373138059</v>
      </c>
      <c r="F22" s="60"/>
      <c r="G22" s="98">
        <f>SUM(G9:G21)</f>
        <v>4352650888827</v>
      </c>
      <c r="H22" s="60"/>
      <c r="I22" s="98">
        <f>SUM(I9:I21)</f>
        <v>956722249226</v>
      </c>
      <c r="J22" s="60"/>
      <c r="K22" s="100"/>
      <c r="L22" s="60"/>
      <c r="M22" s="98">
        <f>SUM(M9:M21)</f>
        <v>5309373138059</v>
      </c>
      <c r="N22" s="60"/>
      <c r="O22" s="98">
        <f>SUM(O9:O21)</f>
        <v>3877927985506</v>
      </c>
      <c r="P22" s="60"/>
      <c r="Q22" s="98">
        <f>SUM(Q9:Q21)</f>
        <v>1431445152548</v>
      </c>
    </row>
    <row r="23" spans="1:17" ht="13.5" thickTop="1"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17">
      <c r="M24" s="70"/>
      <c r="O24" s="70"/>
      <c r="Q24" s="70"/>
    </row>
    <row r="25" spans="1:17">
      <c r="E25" s="70"/>
      <c r="I25" s="70"/>
    </row>
    <row r="26" spans="1:17">
      <c r="M26" s="70"/>
    </row>
  </sheetData>
  <mergeCells count="7">
    <mergeCell ref="A1:Q1"/>
    <mergeCell ref="A2:Q2"/>
    <mergeCell ref="A3:Q3"/>
    <mergeCell ref="A6:Q6"/>
    <mergeCell ref="A7:A8"/>
    <mergeCell ref="C7:I7"/>
    <mergeCell ref="K7:Q7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2"/>
  <sheetViews>
    <sheetView rightToLeft="1" view="pageBreakPreview" zoomScale="60" zoomScaleNormal="70" workbookViewId="0">
      <selection activeCell="AJ16" sqref="AJ16"/>
    </sheetView>
  </sheetViews>
  <sheetFormatPr defaultRowHeight="12.75"/>
  <cols>
    <col min="1" max="2" width="2.5703125" style="39" customWidth="1"/>
    <col min="3" max="3" width="23.42578125" style="39" customWidth="1"/>
    <col min="4" max="5" width="1.28515625" style="39" customWidth="1"/>
    <col min="6" max="6" width="14.42578125" style="39" bestFit="1" customWidth="1"/>
    <col min="7" max="7" width="1.28515625" style="39" customWidth="1"/>
    <col min="8" max="8" width="20.42578125" style="39" bestFit="1" customWidth="1"/>
    <col min="9" max="9" width="1.28515625" style="39" customWidth="1"/>
    <col min="10" max="10" width="20.85546875" style="39" bestFit="1" customWidth="1"/>
    <col min="11" max="11" width="1.28515625" style="39" customWidth="1"/>
    <col min="12" max="12" width="13.42578125" style="39" bestFit="1" customWidth="1"/>
    <col min="13" max="13" width="1.28515625" style="39" customWidth="1"/>
    <col min="14" max="14" width="19.140625" style="39" bestFit="1" customWidth="1"/>
    <col min="15" max="15" width="1.28515625" style="39" customWidth="1"/>
    <col min="16" max="16" width="12.85546875" style="39" bestFit="1" customWidth="1"/>
    <col min="17" max="17" width="1.28515625" style="39" customWidth="1"/>
    <col min="18" max="18" width="18" style="39" bestFit="1" customWidth="1"/>
    <col min="19" max="19" width="1.28515625" style="39" customWidth="1"/>
    <col min="20" max="20" width="14.5703125" style="39" bestFit="1" customWidth="1"/>
    <col min="21" max="21" width="1.28515625" style="39" customWidth="1"/>
    <col min="22" max="22" width="16.42578125" style="39" bestFit="1" customWidth="1"/>
    <col min="23" max="23" width="1.28515625" style="39" customWidth="1"/>
    <col min="24" max="24" width="19.85546875" style="39" bestFit="1" customWidth="1"/>
    <col min="25" max="25" width="1.28515625" style="39" customWidth="1"/>
    <col min="26" max="26" width="19.7109375" style="39" bestFit="1" customWidth="1"/>
    <col min="27" max="27" width="1.28515625" style="39" customWidth="1"/>
    <col min="28" max="28" width="18.28515625" style="39" bestFit="1" customWidth="1"/>
    <col min="29" max="29" width="0.28515625" style="39" customWidth="1"/>
    <col min="30" max="31" width="9.140625" style="39"/>
    <col min="32" max="32" width="18.5703125" style="39" bestFit="1" customWidth="1"/>
    <col min="33" max="16384" width="9.140625" style="39"/>
  </cols>
  <sheetData>
    <row r="1" spans="1:32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32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</row>
    <row r="3" spans="1:32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1:32" ht="21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32" ht="21.7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2" ht="24">
      <c r="A6" s="33" t="s">
        <v>3</v>
      </c>
      <c r="B6" s="129" t="s">
        <v>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</row>
    <row r="7" spans="1:32" ht="24">
      <c r="A7" s="129" t="s">
        <v>5</v>
      </c>
      <c r="B7" s="129"/>
      <c r="C7" s="129" t="s">
        <v>6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</row>
    <row r="8" spans="1:32" ht="27.75" customHeight="1">
      <c r="E8" s="40"/>
      <c r="F8" s="125" t="s">
        <v>7</v>
      </c>
      <c r="G8" s="125"/>
      <c r="H8" s="125"/>
      <c r="I8" s="125"/>
      <c r="J8" s="125"/>
      <c r="K8" s="40"/>
      <c r="L8" s="125" t="s">
        <v>8</v>
      </c>
      <c r="M8" s="125"/>
      <c r="N8" s="125"/>
      <c r="O8" s="125"/>
      <c r="P8" s="125"/>
      <c r="Q8" s="125"/>
      <c r="R8" s="125"/>
      <c r="S8" s="40"/>
      <c r="T8" s="125" t="s">
        <v>9</v>
      </c>
      <c r="U8" s="125"/>
      <c r="V8" s="125"/>
      <c r="W8" s="125"/>
      <c r="X8" s="125"/>
      <c r="Y8" s="125"/>
      <c r="Z8" s="125"/>
      <c r="AA8" s="125"/>
      <c r="AB8" s="125"/>
    </row>
    <row r="9" spans="1:32" ht="27.75" customHeight="1">
      <c r="E9" s="40"/>
      <c r="F9" s="41"/>
      <c r="G9" s="41"/>
      <c r="H9" s="41"/>
      <c r="I9" s="41"/>
      <c r="J9" s="41"/>
      <c r="K9" s="40"/>
      <c r="L9" s="128" t="s">
        <v>10</v>
      </c>
      <c r="M9" s="128"/>
      <c r="N9" s="128"/>
      <c r="O9" s="41"/>
      <c r="P9" s="128" t="s">
        <v>11</v>
      </c>
      <c r="Q9" s="128"/>
      <c r="R9" s="128"/>
      <c r="S9" s="40"/>
      <c r="T9" s="41"/>
      <c r="U9" s="41"/>
      <c r="V9" s="41"/>
      <c r="W9" s="41"/>
      <c r="X9" s="41"/>
      <c r="Y9" s="41"/>
      <c r="Z9" s="41"/>
      <c r="AA9" s="41"/>
      <c r="AB9" s="41"/>
      <c r="AE9" s="42"/>
      <c r="AF9" s="42"/>
    </row>
    <row r="10" spans="1:32" ht="27.75" customHeight="1">
      <c r="A10" s="125" t="s">
        <v>12</v>
      </c>
      <c r="B10" s="125"/>
      <c r="C10" s="125"/>
      <c r="E10" s="125" t="s">
        <v>13</v>
      </c>
      <c r="F10" s="125"/>
      <c r="G10" s="40"/>
      <c r="H10" s="34" t="s">
        <v>14</v>
      </c>
      <c r="I10" s="40"/>
      <c r="J10" s="34" t="s">
        <v>15</v>
      </c>
      <c r="K10" s="40"/>
      <c r="L10" s="35" t="s">
        <v>13</v>
      </c>
      <c r="M10" s="41"/>
      <c r="N10" s="35" t="s">
        <v>14</v>
      </c>
      <c r="O10" s="40"/>
      <c r="P10" s="35" t="s">
        <v>13</v>
      </c>
      <c r="Q10" s="41"/>
      <c r="R10" s="35" t="s">
        <v>16</v>
      </c>
      <c r="S10" s="40"/>
      <c r="T10" s="34" t="s">
        <v>13</v>
      </c>
      <c r="U10" s="40"/>
      <c r="V10" s="34" t="s">
        <v>17</v>
      </c>
      <c r="W10" s="40"/>
      <c r="X10" s="34" t="s">
        <v>14</v>
      </c>
      <c r="Y10" s="40"/>
      <c r="Z10" s="34" t="s">
        <v>15</v>
      </c>
      <c r="AA10" s="40"/>
      <c r="AB10" s="34" t="s">
        <v>18</v>
      </c>
      <c r="AE10" s="42"/>
      <c r="AF10" s="43">
        <v>5426043507729</v>
      </c>
    </row>
    <row r="11" spans="1:32" ht="27.75" customHeight="1">
      <c r="A11" s="126" t="s">
        <v>19</v>
      </c>
      <c r="B11" s="126"/>
      <c r="C11" s="126"/>
      <c r="E11" s="127">
        <v>8200000000</v>
      </c>
      <c r="F11" s="127"/>
      <c r="G11" s="40"/>
      <c r="H11" s="44">
        <v>3205509980900</v>
      </c>
      <c r="I11" s="40"/>
      <c r="J11" s="44">
        <v>3750979054000</v>
      </c>
      <c r="K11" s="40"/>
      <c r="L11" s="44">
        <v>0</v>
      </c>
      <c r="M11" s="40"/>
      <c r="N11" s="44">
        <v>0</v>
      </c>
      <c r="O11" s="40"/>
      <c r="P11" s="44">
        <v>0</v>
      </c>
      <c r="Q11" s="40"/>
      <c r="R11" s="44">
        <v>0</v>
      </c>
      <c r="S11" s="40"/>
      <c r="T11" s="44">
        <v>8200000000</v>
      </c>
      <c r="U11" s="40"/>
      <c r="V11" s="44">
        <v>576</v>
      </c>
      <c r="W11" s="40"/>
      <c r="X11" s="44">
        <v>3205509980900</v>
      </c>
      <c r="Y11" s="40"/>
      <c r="Z11" s="44">
        <v>4686689664000</v>
      </c>
      <c r="AA11" s="40"/>
      <c r="AB11" s="45">
        <f t="shared" ref="AB11:AB26" si="0">Z11/$AF$10</f>
        <v>0.86373978707029442</v>
      </c>
      <c r="AE11" s="42"/>
      <c r="AF11" s="42"/>
    </row>
    <row r="12" spans="1:32" ht="27.75" customHeight="1">
      <c r="A12" s="120" t="s">
        <v>20</v>
      </c>
      <c r="B12" s="120"/>
      <c r="C12" s="120"/>
      <c r="E12" s="121">
        <v>1475169</v>
      </c>
      <c r="F12" s="121"/>
      <c r="G12" s="40"/>
      <c r="H12" s="46">
        <v>6693024691</v>
      </c>
      <c r="I12" s="40"/>
      <c r="J12" s="46">
        <v>8885791160.8059101</v>
      </c>
      <c r="K12" s="40"/>
      <c r="L12" s="46">
        <v>0</v>
      </c>
      <c r="M12" s="40"/>
      <c r="N12" s="46">
        <v>0</v>
      </c>
      <c r="O12" s="40"/>
      <c r="P12" s="46">
        <v>0</v>
      </c>
      <c r="Q12" s="40"/>
      <c r="R12" s="46">
        <v>0</v>
      </c>
      <c r="S12" s="40"/>
      <c r="T12" s="46">
        <v>1475169</v>
      </c>
      <c r="U12" s="40"/>
      <c r="V12" s="46">
        <v>11490</v>
      </c>
      <c r="W12" s="40"/>
      <c r="X12" s="46">
        <v>6693024691</v>
      </c>
      <c r="Y12" s="40"/>
      <c r="Z12" s="46">
        <v>16818670692.308701</v>
      </c>
      <c r="AA12" s="40"/>
      <c r="AB12" s="45">
        <f t="shared" si="0"/>
        <v>3.0996195788610507E-3</v>
      </c>
      <c r="AE12" s="42"/>
      <c r="AF12" s="42"/>
    </row>
    <row r="13" spans="1:32" ht="27.75" customHeight="1">
      <c r="A13" s="120" t="s">
        <v>21</v>
      </c>
      <c r="B13" s="120"/>
      <c r="C13" s="120"/>
      <c r="E13" s="121">
        <v>15158950</v>
      </c>
      <c r="F13" s="121"/>
      <c r="G13" s="40"/>
      <c r="H13" s="46">
        <v>20152529422</v>
      </c>
      <c r="I13" s="40"/>
      <c r="J13" s="46">
        <v>12481661838.4317</v>
      </c>
      <c r="K13" s="40"/>
      <c r="L13" s="46">
        <v>0</v>
      </c>
      <c r="M13" s="40"/>
      <c r="N13" s="46">
        <v>0</v>
      </c>
      <c r="O13" s="40"/>
      <c r="P13" s="47">
        <v>-15158950</v>
      </c>
      <c r="Q13" s="40"/>
      <c r="R13" s="46">
        <v>18305834817</v>
      </c>
      <c r="S13" s="40"/>
      <c r="T13" s="46">
        <v>0</v>
      </c>
      <c r="U13" s="40"/>
      <c r="V13" s="46">
        <v>0</v>
      </c>
      <c r="W13" s="40"/>
      <c r="X13" s="46">
        <v>0</v>
      </c>
      <c r="Y13" s="40"/>
      <c r="Z13" s="46">
        <v>0</v>
      </c>
      <c r="AA13" s="40"/>
      <c r="AB13" s="45">
        <f t="shared" si="0"/>
        <v>0</v>
      </c>
      <c r="AE13" s="42"/>
      <c r="AF13" s="42"/>
    </row>
    <row r="14" spans="1:32" ht="27.75" customHeight="1">
      <c r="A14" s="120" t="s">
        <v>22</v>
      </c>
      <c r="B14" s="120"/>
      <c r="C14" s="120"/>
      <c r="E14" s="121">
        <v>816000</v>
      </c>
      <c r="F14" s="121"/>
      <c r="G14" s="40"/>
      <c r="H14" s="46">
        <v>10860824778</v>
      </c>
      <c r="I14" s="40"/>
      <c r="J14" s="46">
        <v>8453187820.8000002</v>
      </c>
      <c r="K14" s="40"/>
      <c r="L14" s="46">
        <v>0</v>
      </c>
      <c r="M14" s="40"/>
      <c r="N14" s="46">
        <v>0</v>
      </c>
      <c r="O14" s="40"/>
      <c r="P14" s="47">
        <v>-816000</v>
      </c>
      <c r="Q14" s="40"/>
      <c r="R14" s="46">
        <v>15874097409</v>
      </c>
      <c r="S14" s="40"/>
      <c r="T14" s="46">
        <v>0</v>
      </c>
      <c r="U14" s="40"/>
      <c r="V14" s="46">
        <v>0</v>
      </c>
      <c r="W14" s="40"/>
      <c r="X14" s="46">
        <v>0</v>
      </c>
      <c r="Y14" s="40"/>
      <c r="Z14" s="46">
        <v>0</v>
      </c>
      <c r="AA14" s="40"/>
      <c r="AB14" s="45">
        <f t="shared" si="0"/>
        <v>0</v>
      </c>
    </row>
    <row r="15" spans="1:32" ht="27.75" customHeight="1">
      <c r="A15" s="120" t="s">
        <v>23</v>
      </c>
      <c r="B15" s="120"/>
      <c r="C15" s="120"/>
      <c r="E15" s="121">
        <v>257500</v>
      </c>
      <c r="F15" s="121"/>
      <c r="G15" s="40"/>
      <c r="H15" s="46">
        <v>4199053015</v>
      </c>
      <c r="I15" s="40"/>
      <c r="J15" s="46">
        <v>3596552073.9000001</v>
      </c>
      <c r="K15" s="40"/>
      <c r="L15" s="46">
        <v>0</v>
      </c>
      <c r="M15" s="40"/>
      <c r="N15" s="46">
        <v>0</v>
      </c>
      <c r="O15" s="40"/>
      <c r="P15" s="46">
        <v>0</v>
      </c>
      <c r="Q15" s="40"/>
      <c r="R15" s="46">
        <v>0</v>
      </c>
      <c r="S15" s="40"/>
      <c r="T15" s="46">
        <v>257500</v>
      </c>
      <c r="U15" s="40"/>
      <c r="V15" s="46">
        <v>16520</v>
      </c>
      <c r="W15" s="40"/>
      <c r="X15" s="46">
        <v>4199053015</v>
      </c>
      <c r="Y15" s="40"/>
      <c r="Z15" s="46">
        <v>4221017353</v>
      </c>
      <c r="AA15" s="40"/>
      <c r="AB15" s="45">
        <f t="shared" si="0"/>
        <v>7.7791808100828369E-4</v>
      </c>
    </row>
    <row r="16" spans="1:32" ht="27.75" customHeight="1">
      <c r="A16" s="120" t="s">
        <v>24</v>
      </c>
      <c r="B16" s="120"/>
      <c r="C16" s="120"/>
      <c r="E16" s="121">
        <v>360000</v>
      </c>
      <c r="F16" s="121"/>
      <c r="G16" s="40"/>
      <c r="H16" s="46">
        <v>3562912187</v>
      </c>
      <c r="I16" s="40"/>
      <c r="J16" s="46">
        <v>3157085613.5999999</v>
      </c>
      <c r="K16" s="40"/>
      <c r="L16" s="46">
        <v>0</v>
      </c>
      <c r="M16" s="40"/>
      <c r="N16" s="46">
        <v>0</v>
      </c>
      <c r="O16" s="40"/>
      <c r="P16" s="46">
        <v>0</v>
      </c>
      <c r="Q16" s="40"/>
      <c r="R16" s="46">
        <v>0</v>
      </c>
      <c r="S16" s="40"/>
      <c r="T16" s="46">
        <v>360000</v>
      </c>
      <c r="U16" s="40"/>
      <c r="V16" s="46">
        <v>16690</v>
      </c>
      <c r="W16" s="40"/>
      <c r="X16" s="46">
        <v>3562912187</v>
      </c>
      <c r="Y16" s="40"/>
      <c r="Z16" s="46">
        <v>5961955068</v>
      </c>
      <c r="AA16" s="40"/>
      <c r="AB16" s="45">
        <f>Z16/$AF$10</f>
        <v>1.0987665431557328E-3</v>
      </c>
    </row>
    <row r="17" spans="1:32" ht="27.75" customHeight="1">
      <c r="A17" s="120" t="s">
        <v>25</v>
      </c>
      <c r="B17" s="120"/>
      <c r="C17" s="120"/>
      <c r="E17" s="121">
        <v>176250</v>
      </c>
      <c r="F17" s="121"/>
      <c r="G17" s="40"/>
      <c r="H17" s="46">
        <v>1608763603</v>
      </c>
      <c r="I17" s="40"/>
      <c r="J17" s="46">
        <v>1985901022.3387499</v>
      </c>
      <c r="K17" s="40"/>
      <c r="L17" s="46">
        <v>0</v>
      </c>
      <c r="M17" s="40"/>
      <c r="N17" s="46">
        <v>0</v>
      </c>
      <c r="O17" s="40"/>
      <c r="P17" s="46">
        <v>0</v>
      </c>
      <c r="Q17" s="40"/>
      <c r="R17" s="46">
        <v>0</v>
      </c>
      <c r="S17" s="40"/>
      <c r="T17" s="46">
        <v>176250</v>
      </c>
      <c r="U17" s="40"/>
      <c r="V17" s="46">
        <v>15990</v>
      </c>
      <c r="W17" s="40"/>
      <c r="X17" s="46">
        <v>1608763603</v>
      </c>
      <c r="Y17" s="40"/>
      <c r="Z17" s="46">
        <v>2796452524.125</v>
      </c>
      <c r="AA17" s="40"/>
      <c r="AB17" s="45">
        <f t="shared" si="0"/>
        <v>5.153759862304198E-4</v>
      </c>
    </row>
    <row r="18" spans="1:32" ht="27.75" customHeight="1">
      <c r="A18" s="120" t="s">
        <v>26</v>
      </c>
      <c r="B18" s="120"/>
      <c r="C18" s="120"/>
      <c r="E18" s="121">
        <v>0</v>
      </c>
      <c r="F18" s="121"/>
      <c r="G18" s="40"/>
      <c r="H18" s="46">
        <v>0</v>
      </c>
      <c r="I18" s="40"/>
      <c r="J18" s="46">
        <v>0</v>
      </c>
      <c r="K18" s="40"/>
      <c r="L18" s="46">
        <v>232800000</v>
      </c>
      <c r="M18" s="40"/>
      <c r="N18" s="46">
        <v>151770180937</v>
      </c>
      <c r="O18" s="40"/>
      <c r="P18" s="46">
        <v>0</v>
      </c>
      <c r="Q18" s="40"/>
      <c r="R18" s="46">
        <v>0</v>
      </c>
      <c r="S18" s="40"/>
      <c r="T18" s="46">
        <v>232800000</v>
      </c>
      <c r="U18" s="40"/>
      <c r="V18" s="46">
        <v>642</v>
      </c>
      <c r="W18" s="40"/>
      <c r="X18" s="46">
        <v>151770180937</v>
      </c>
      <c r="Y18" s="40"/>
      <c r="Z18" s="46">
        <v>148302292752</v>
      </c>
      <c r="AA18" s="40"/>
      <c r="AB18" s="45">
        <f t="shared" si="0"/>
        <v>2.7331570884154225E-2</v>
      </c>
    </row>
    <row r="19" spans="1:32" ht="27.75" customHeight="1">
      <c r="A19" s="120" t="s">
        <v>27</v>
      </c>
      <c r="B19" s="120"/>
      <c r="C19" s="120"/>
      <c r="E19" s="121">
        <v>0</v>
      </c>
      <c r="F19" s="121"/>
      <c r="G19" s="40"/>
      <c r="H19" s="46">
        <v>0</v>
      </c>
      <c r="I19" s="40"/>
      <c r="J19" s="46">
        <v>0</v>
      </c>
      <c r="K19" s="40"/>
      <c r="L19" s="46">
        <v>31000000</v>
      </c>
      <c r="M19" s="40"/>
      <c r="N19" s="46">
        <v>379836907288</v>
      </c>
      <c r="O19" s="40"/>
      <c r="P19" s="46">
        <v>0</v>
      </c>
      <c r="Q19" s="40"/>
      <c r="R19" s="46">
        <v>0</v>
      </c>
      <c r="S19" s="40"/>
      <c r="T19" s="46">
        <v>31000000</v>
      </c>
      <c r="U19" s="40"/>
      <c r="V19" s="46">
        <v>12560</v>
      </c>
      <c r="W19" s="40"/>
      <c r="X19" s="46">
        <v>379836907288</v>
      </c>
      <c r="Y19" s="40"/>
      <c r="Z19" s="46">
        <v>386350247200</v>
      </c>
      <c r="AA19" s="40"/>
      <c r="AB19" s="45">
        <f t="shared" si="0"/>
        <v>7.1202939425323894E-2</v>
      </c>
    </row>
    <row r="20" spans="1:32" ht="27.75" customHeight="1">
      <c r="A20" s="120" t="s">
        <v>28</v>
      </c>
      <c r="B20" s="120"/>
      <c r="C20" s="120"/>
      <c r="E20" s="121">
        <v>0</v>
      </c>
      <c r="F20" s="121"/>
      <c r="G20" s="40"/>
      <c r="H20" s="46">
        <v>0</v>
      </c>
      <c r="I20" s="40"/>
      <c r="J20" s="46">
        <v>0</v>
      </c>
      <c r="K20" s="40"/>
      <c r="L20" s="46">
        <v>870000</v>
      </c>
      <c r="M20" s="40"/>
      <c r="N20" s="46">
        <v>14959949802</v>
      </c>
      <c r="O20" s="40"/>
      <c r="P20" s="46">
        <v>0</v>
      </c>
      <c r="Q20" s="40"/>
      <c r="R20" s="46">
        <v>0</v>
      </c>
      <c r="S20" s="40"/>
      <c r="T20" s="46">
        <v>870000</v>
      </c>
      <c r="U20" s="40"/>
      <c r="V20" s="46">
        <v>18250</v>
      </c>
      <c r="W20" s="40"/>
      <c r="X20" s="46">
        <v>14959949802</v>
      </c>
      <c r="Y20" s="40"/>
      <c r="Z20" s="46">
        <v>15754766925</v>
      </c>
      <c r="AA20" s="40"/>
      <c r="AB20" s="45">
        <f t="shared" si="0"/>
        <v>2.9035460004252626E-3</v>
      </c>
    </row>
    <row r="21" spans="1:32" ht="27.75" customHeight="1">
      <c r="A21" s="120" t="s">
        <v>29</v>
      </c>
      <c r="B21" s="120"/>
      <c r="C21" s="120"/>
      <c r="E21" s="121">
        <v>0</v>
      </c>
      <c r="F21" s="121"/>
      <c r="G21" s="40"/>
      <c r="H21" s="46">
        <v>0</v>
      </c>
      <c r="I21" s="40"/>
      <c r="J21" s="46">
        <v>0</v>
      </c>
      <c r="K21" s="40"/>
      <c r="L21" s="46">
        <v>400000</v>
      </c>
      <c r="M21" s="40"/>
      <c r="N21" s="46">
        <v>8771304629</v>
      </c>
      <c r="O21" s="40"/>
      <c r="P21" s="47">
        <v>-400000</v>
      </c>
      <c r="Q21" s="40"/>
      <c r="R21" s="46">
        <v>9196358395</v>
      </c>
      <c r="S21" s="40"/>
      <c r="T21" s="46">
        <v>0</v>
      </c>
      <c r="U21" s="40"/>
      <c r="V21" s="46">
        <v>0</v>
      </c>
      <c r="W21" s="40"/>
      <c r="X21" s="46">
        <v>0</v>
      </c>
      <c r="Y21" s="40"/>
      <c r="Z21" s="46">
        <v>0</v>
      </c>
      <c r="AA21" s="40"/>
      <c r="AB21" s="45">
        <f t="shared" si="0"/>
        <v>0</v>
      </c>
    </row>
    <row r="22" spans="1:32" ht="27.75" customHeight="1">
      <c r="A22" s="120" t="s">
        <v>30</v>
      </c>
      <c r="B22" s="120"/>
      <c r="C22" s="120"/>
      <c r="E22" s="121">
        <v>0</v>
      </c>
      <c r="F22" s="121"/>
      <c r="G22" s="40"/>
      <c r="H22" s="46">
        <v>0</v>
      </c>
      <c r="I22" s="48"/>
      <c r="J22" s="46">
        <v>0</v>
      </c>
      <c r="K22" s="48"/>
      <c r="L22" s="46">
        <v>200000</v>
      </c>
      <c r="M22" s="48"/>
      <c r="N22" s="46">
        <v>1636347637</v>
      </c>
      <c r="O22" s="48"/>
      <c r="P22" s="46">
        <v>0</v>
      </c>
      <c r="Q22" s="48"/>
      <c r="R22" s="46">
        <v>0</v>
      </c>
      <c r="S22" s="48"/>
      <c r="T22" s="46">
        <v>200000</v>
      </c>
      <c r="U22" s="48"/>
      <c r="V22" s="46">
        <v>9160</v>
      </c>
      <c r="W22" s="48"/>
      <c r="X22" s="46">
        <v>1636347637</v>
      </c>
      <c r="Y22" s="48"/>
      <c r="Z22" s="46">
        <v>1817838640</v>
      </c>
      <c r="AA22" s="48"/>
      <c r="AB22" s="49">
        <f t="shared" si="0"/>
        <v>3.3502102174643871E-4</v>
      </c>
    </row>
    <row r="23" spans="1:32" ht="27.75" customHeight="1">
      <c r="A23" s="120" t="s">
        <v>31</v>
      </c>
      <c r="B23" s="120"/>
      <c r="C23" s="120"/>
      <c r="E23" s="121">
        <v>0</v>
      </c>
      <c r="F23" s="121"/>
      <c r="G23" s="40"/>
      <c r="H23" s="46">
        <v>0</v>
      </c>
      <c r="I23" s="48"/>
      <c r="J23" s="46">
        <v>0</v>
      </c>
      <c r="K23" s="48"/>
      <c r="L23" s="46">
        <v>750000</v>
      </c>
      <c r="M23" s="48"/>
      <c r="N23" s="46">
        <v>21890977106</v>
      </c>
      <c r="O23" s="48"/>
      <c r="P23" s="46">
        <v>0</v>
      </c>
      <c r="Q23" s="48"/>
      <c r="R23" s="46">
        <v>0</v>
      </c>
      <c r="S23" s="48"/>
      <c r="T23" s="46">
        <v>750000</v>
      </c>
      <c r="U23" s="48"/>
      <c r="V23" s="46">
        <v>32550</v>
      </c>
      <c r="W23" s="48"/>
      <c r="X23" s="46">
        <v>21890977106</v>
      </c>
      <c r="Y23" s="48"/>
      <c r="Z23" s="46">
        <v>24223791375</v>
      </c>
      <c r="AA23" s="48"/>
      <c r="AB23" s="49">
        <f t="shared" si="0"/>
        <v>4.4643562736817336E-3</v>
      </c>
    </row>
    <row r="24" spans="1:32" ht="27.75" customHeight="1">
      <c r="A24" s="120" t="s">
        <v>32</v>
      </c>
      <c r="B24" s="120"/>
      <c r="C24" s="120"/>
      <c r="E24" s="121">
        <v>0</v>
      </c>
      <c r="F24" s="121"/>
      <c r="G24" s="40"/>
      <c r="H24" s="46">
        <v>0</v>
      </c>
      <c r="I24" s="48"/>
      <c r="J24" s="46">
        <v>0</v>
      </c>
      <c r="K24" s="48"/>
      <c r="L24" s="46">
        <v>585000</v>
      </c>
      <c r="M24" s="48"/>
      <c r="N24" s="46">
        <v>4281791202</v>
      </c>
      <c r="O24" s="48"/>
      <c r="P24" s="46">
        <v>0</v>
      </c>
      <c r="Q24" s="48"/>
      <c r="R24" s="46">
        <v>0</v>
      </c>
      <c r="S24" s="48"/>
      <c r="T24" s="46">
        <v>585000</v>
      </c>
      <c r="U24" s="48"/>
      <c r="V24" s="46">
        <v>6601</v>
      </c>
      <c r="W24" s="48"/>
      <c r="X24" s="46">
        <v>4281791202</v>
      </c>
      <c r="Y24" s="48"/>
      <c r="Z24" s="46">
        <v>3831734947.9499998</v>
      </c>
      <c r="AA24" s="48"/>
      <c r="AB24" s="49">
        <f t="shared" si="0"/>
        <v>7.0617475560083055E-4</v>
      </c>
    </row>
    <row r="25" spans="1:32" ht="27.75" customHeight="1">
      <c r="A25" s="120" t="s">
        <v>33</v>
      </c>
      <c r="B25" s="120"/>
      <c r="C25" s="120"/>
      <c r="E25" s="121">
        <v>0</v>
      </c>
      <c r="F25" s="121"/>
      <c r="G25" s="40"/>
      <c r="H25" s="46">
        <v>0</v>
      </c>
      <c r="I25" s="48"/>
      <c r="J25" s="46">
        <v>0</v>
      </c>
      <c r="K25" s="48"/>
      <c r="L25" s="46">
        <v>438000</v>
      </c>
      <c r="M25" s="48"/>
      <c r="N25" s="46">
        <v>10605667438</v>
      </c>
      <c r="O25" s="48"/>
      <c r="P25" s="47">
        <v>-219000</v>
      </c>
      <c r="Q25" s="48"/>
      <c r="R25" s="46">
        <v>6779982464</v>
      </c>
      <c r="S25" s="48"/>
      <c r="T25" s="46">
        <v>219000</v>
      </c>
      <c r="U25" s="48"/>
      <c r="V25" s="46">
        <v>29100</v>
      </c>
      <c r="W25" s="48"/>
      <c r="X25" s="46">
        <v>5302833719</v>
      </c>
      <c r="Y25" s="48"/>
      <c r="Z25" s="46">
        <v>6323637483</v>
      </c>
      <c r="AA25" s="48"/>
      <c r="AB25" s="49">
        <f t="shared" si="0"/>
        <v>1.1654232912051744E-3</v>
      </c>
    </row>
    <row r="26" spans="1:32" ht="27.75" customHeight="1">
      <c r="A26" s="122" t="s">
        <v>34</v>
      </c>
      <c r="B26" s="122"/>
      <c r="C26" s="122"/>
      <c r="D26" s="50"/>
      <c r="E26" s="121">
        <v>0</v>
      </c>
      <c r="F26" s="123"/>
      <c r="G26" s="40"/>
      <c r="H26" s="51">
        <v>0</v>
      </c>
      <c r="I26" s="48"/>
      <c r="J26" s="51">
        <v>0</v>
      </c>
      <c r="K26" s="48"/>
      <c r="L26" s="51">
        <v>600000</v>
      </c>
      <c r="M26" s="48"/>
      <c r="N26" s="51">
        <v>8735034528</v>
      </c>
      <c r="O26" s="48"/>
      <c r="P26" s="52">
        <v>-300000</v>
      </c>
      <c r="Q26" s="48"/>
      <c r="R26" s="51">
        <v>6727590600</v>
      </c>
      <c r="S26" s="48"/>
      <c r="T26" s="53">
        <v>300000</v>
      </c>
      <c r="U26" s="48"/>
      <c r="V26" s="53">
        <v>21100</v>
      </c>
      <c r="W26" s="48"/>
      <c r="X26" s="51">
        <v>4367517268</v>
      </c>
      <c r="Y26" s="48"/>
      <c r="Z26" s="51">
        <v>6281069100</v>
      </c>
      <c r="AA26" s="48"/>
      <c r="AB26" s="49">
        <f t="shared" si="0"/>
        <v>1.1575780936981207E-3</v>
      </c>
    </row>
    <row r="27" spans="1:32" ht="27.75" customHeight="1" thickBot="1">
      <c r="A27" s="124" t="s">
        <v>35</v>
      </c>
      <c r="B27" s="124"/>
      <c r="C27" s="124"/>
      <c r="D27" s="124"/>
      <c r="E27" s="40"/>
      <c r="F27" s="53"/>
      <c r="G27" s="40"/>
      <c r="H27" s="54">
        <f>SUM(H11:H26)</f>
        <v>3252587088596</v>
      </c>
      <c r="I27" s="48"/>
      <c r="J27" s="54">
        <f>SUM(J11:J26)</f>
        <v>3789539233529.8765</v>
      </c>
      <c r="K27" s="48"/>
      <c r="L27" s="54">
        <f>SUM(L11:L26)</f>
        <v>267643000</v>
      </c>
      <c r="M27" s="48"/>
      <c r="N27" s="54">
        <f>SUM(N11:N26)</f>
        <v>602488160567</v>
      </c>
      <c r="O27" s="48"/>
      <c r="P27" s="54">
        <f>SUM(P11:P26)</f>
        <v>-16893950</v>
      </c>
      <c r="Q27" s="48"/>
      <c r="R27" s="54">
        <f>SUM(R11:R26)</f>
        <v>56883863685</v>
      </c>
      <c r="S27" s="48"/>
      <c r="T27" s="53"/>
      <c r="U27" s="48"/>
      <c r="V27" s="53"/>
      <c r="W27" s="48"/>
      <c r="X27" s="54">
        <f>SUM(X11:X26)</f>
        <v>3805620239355</v>
      </c>
      <c r="Y27" s="48"/>
      <c r="Z27" s="54">
        <f>SUM(Z11:Z26)</f>
        <v>5309373138060.3838</v>
      </c>
      <c r="AA27" s="48"/>
      <c r="AB27" s="59">
        <f>SUM(AB11:AB26)</f>
        <v>0.9784980770053856</v>
      </c>
      <c r="AF27" s="55"/>
    </row>
    <row r="28" spans="1:32" ht="13.5" thickTop="1"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1:32">
      <c r="H29" s="56"/>
      <c r="I29" s="56"/>
      <c r="J29" s="56"/>
      <c r="K29" s="56"/>
      <c r="L29" s="57">
        <f>L27-[1]StockList!$I$20</f>
        <v>0</v>
      </c>
      <c r="M29" s="58"/>
      <c r="N29" s="57">
        <f>N27-[1]StockList!$M$20</f>
        <v>0</v>
      </c>
      <c r="O29" s="58"/>
      <c r="P29" s="57">
        <f>P27+'[1]StockList (2)'!$I$20</f>
        <v>0</v>
      </c>
      <c r="Q29" s="58"/>
      <c r="R29" s="57">
        <f>R27-'[1]StockList (2)'!$M$20</f>
        <v>0</v>
      </c>
      <c r="S29" s="58"/>
      <c r="T29" s="58"/>
      <c r="U29" s="58"/>
      <c r="V29" s="58"/>
      <c r="W29" s="56"/>
      <c r="X29" s="56"/>
      <c r="Y29" s="56"/>
      <c r="Z29" s="56"/>
      <c r="AA29" s="56"/>
      <c r="AB29" s="56"/>
    </row>
    <row r="30" spans="1:32">
      <c r="H30" s="56"/>
      <c r="I30" s="56"/>
      <c r="J30" s="56"/>
      <c r="K30" s="56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6"/>
      <c r="X30" s="56"/>
      <c r="Y30" s="56"/>
      <c r="Z30" s="56"/>
      <c r="AA30" s="56"/>
      <c r="AB30" s="56"/>
    </row>
    <row r="31" spans="1:32"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32"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</sheetData>
  <mergeCells count="46">
    <mergeCell ref="A1:AB1"/>
    <mergeCell ref="A2:AB2"/>
    <mergeCell ref="A3:AB3"/>
    <mergeCell ref="B6:AB6"/>
    <mergeCell ref="A7:B7"/>
    <mergeCell ref="C7:AB7"/>
    <mergeCell ref="F8:J8"/>
    <mergeCell ref="L8:R8"/>
    <mergeCell ref="T8:AB8"/>
    <mergeCell ref="L9:N9"/>
    <mergeCell ref="P9:R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D27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0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</row>
    <row r="2" spans="1:49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</row>
    <row r="3" spans="1:49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</row>
    <row r="4" spans="1:49" ht="14.45" customHeight="1"/>
    <row r="5" spans="1:49" ht="14.45" customHeight="1">
      <c r="A5" s="129" t="s">
        <v>36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</row>
    <row r="6" spans="1:49" ht="14.45" customHeight="1">
      <c r="I6" s="125" t="s">
        <v>7</v>
      </c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C6" s="125" t="s">
        <v>9</v>
      </c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25" t="s">
        <v>37</v>
      </c>
      <c r="B8" s="125"/>
      <c r="C8" s="125"/>
      <c r="D8" s="125"/>
      <c r="E8" s="125"/>
      <c r="F8" s="125"/>
      <c r="G8" s="125"/>
      <c r="I8" s="125" t="s">
        <v>38</v>
      </c>
      <c r="J8" s="125"/>
      <c r="K8" s="125"/>
      <c r="M8" s="125" t="s">
        <v>39</v>
      </c>
      <c r="N8" s="125"/>
      <c r="O8" s="125"/>
      <c r="Q8" s="125" t="s">
        <v>40</v>
      </c>
      <c r="R8" s="125"/>
      <c r="S8" s="125"/>
      <c r="T8" s="125"/>
      <c r="U8" s="125"/>
      <c r="W8" s="125" t="s">
        <v>41</v>
      </c>
      <c r="X8" s="125"/>
      <c r="Y8" s="125"/>
      <c r="Z8" s="125"/>
      <c r="AA8" s="125"/>
      <c r="AC8" s="125" t="s">
        <v>38</v>
      </c>
      <c r="AD8" s="125"/>
      <c r="AE8" s="125"/>
      <c r="AF8" s="125"/>
      <c r="AG8" s="125"/>
      <c r="AI8" s="125" t="s">
        <v>39</v>
      </c>
      <c r="AJ8" s="125"/>
      <c r="AK8" s="125"/>
      <c r="AM8" s="125" t="s">
        <v>40</v>
      </c>
      <c r="AN8" s="125"/>
      <c r="AO8" s="125"/>
      <c r="AQ8" s="125" t="s">
        <v>41</v>
      </c>
      <c r="AR8" s="125"/>
      <c r="AS8" s="125"/>
    </row>
    <row r="9" spans="1:49" ht="14.45" customHeight="1">
      <c r="A9" s="129" t="s">
        <v>42</v>
      </c>
      <c r="B9" s="130"/>
      <c r="C9" s="130"/>
      <c r="D9" s="130"/>
      <c r="E9" s="130"/>
      <c r="F9" s="130"/>
      <c r="G9" s="130"/>
      <c r="H9" s="129"/>
      <c r="I9" s="130"/>
      <c r="J9" s="130"/>
      <c r="K9" s="130"/>
      <c r="L9" s="129"/>
      <c r="M9" s="130"/>
      <c r="N9" s="130"/>
      <c r="O9" s="130"/>
      <c r="P9" s="129"/>
      <c r="Q9" s="130"/>
      <c r="R9" s="130"/>
      <c r="S9" s="130"/>
      <c r="T9" s="130"/>
      <c r="U9" s="130"/>
      <c r="V9" s="129"/>
      <c r="W9" s="130"/>
      <c r="X9" s="130"/>
      <c r="Y9" s="130"/>
      <c r="Z9" s="130"/>
      <c r="AA9" s="130"/>
      <c r="AB9" s="129"/>
      <c r="AC9" s="130"/>
      <c r="AD9" s="130"/>
      <c r="AE9" s="130"/>
      <c r="AF9" s="130"/>
      <c r="AG9" s="130"/>
      <c r="AH9" s="129"/>
      <c r="AI9" s="130"/>
      <c r="AJ9" s="130"/>
      <c r="AK9" s="130"/>
      <c r="AL9" s="129"/>
      <c r="AM9" s="130"/>
      <c r="AN9" s="130"/>
      <c r="AO9" s="130"/>
      <c r="AP9" s="129"/>
      <c r="AQ9" s="130"/>
      <c r="AR9" s="130"/>
      <c r="AS9" s="130"/>
      <c r="AT9" s="129"/>
      <c r="AU9" s="129"/>
      <c r="AV9" s="129"/>
      <c r="AW9" s="129"/>
    </row>
    <row r="10" spans="1:49" ht="14.45" customHeight="1">
      <c r="C10" s="125" t="s">
        <v>7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Y10" s="125" t="s">
        <v>9</v>
      </c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</row>
    <row r="11" spans="1:49" ht="14.45" customHeight="1">
      <c r="A11" s="2" t="s">
        <v>37</v>
      </c>
      <c r="C11" s="4" t="s">
        <v>43</v>
      </c>
      <c r="D11" s="3"/>
      <c r="E11" s="4" t="s">
        <v>44</v>
      </c>
      <c r="F11" s="3"/>
      <c r="G11" s="128" t="s">
        <v>45</v>
      </c>
      <c r="H11" s="128"/>
      <c r="I11" s="128"/>
      <c r="J11" s="3"/>
      <c r="K11" s="128" t="s">
        <v>46</v>
      </c>
      <c r="L11" s="128"/>
      <c r="M11" s="128"/>
      <c r="N11" s="3"/>
      <c r="O11" s="128" t="s">
        <v>39</v>
      </c>
      <c r="P11" s="128"/>
      <c r="Q11" s="128"/>
      <c r="R11" s="3"/>
      <c r="S11" s="128" t="s">
        <v>40</v>
      </c>
      <c r="T11" s="128"/>
      <c r="U11" s="128"/>
      <c r="V11" s="128"/>
      <c r="W11" s="128"/>
      <c r="Y11" s="128" t="s">
        <v>43</v>
      </c>
      <c r="Z11" s="128"/>
      <c r="AA11" s="128"/>
      <c r="AB11" s="128"/>
      <c r="AC11" s="128"/>
      <c r="AD11" s="3"/>
      <c r="AE11" s="128" t="s">
        <v>44</v>
      </c>
      <c r="AF11" s="128"/>
      <c r="AG11" s="128"/>
      <c r="AH11" s="128"/>
      <c r="AI11" s="128"/>
      <c r="AJ11" s="3"/>
      <c r="AK11" s="128" t="s">
        <v>45</v>
      </c>
      <c r="AL11" s="128"/>
      <c r="AM11" s="128"/>
      <c r="AN11" s="3"/>
      <c r="AO11" s="128" t="s">
        <v>46</v>
      </c>
      <c r="AP11" s="128"/>
      <c r="AQ11" s="128"/>
      <c r="AR11" s="3"/>
      <c r="AS11" s="128" t="s">
        <v>39</v>
      </c>
      <c r="AT11" s="128"/>
      <c r="AU11" s="3"/>
      <c r="AV11" s="4" t="s">
        <v>40</v>
      </c>
    </row>
    <row r="12" spans="1:49" ht="14.45" customHeight="1">
      <c r="A12" s="129" t="s">
        <v>47</v>
      </c>
      <c r="B12" s="129"/>
      <c r="C12" s="130"/>
      <c r="D12" s="129"/>
      <c r="E12" s="130"/>
      <c r="F12" s="129"/>
      <c r="G12" s="130"/>
      <c r="H12" s="130"/>
      <c r="I12" s="130"/>
      <c r="J12" s="129"/>
      <c r="K12" s="130"/>
      <c r="L12" s="130"/>
      <c r="M12" s="130"/>
      <c r="N12" s="129"/>
      <c r="O12" s="130"/>
      <c r="P12" s="130"/>
      <c r="Q12" s="130"/>
      <c r="R12" s="129"/>
      <c r="S12" s="130"/>
      <c r="T12" s="130"/>
      <c r="U12" s="130"/>
      <c r="V12" s="130"/>
      <c r="W12" s="130"/>
      <c r="X12" s="129"/>
      <c r="Y12" s="130"/>
      <c r="Z12" s="130"/>
      <c r="AA12" s="130"/>
      <c r="AB12" s="130"/>
      <c r="AC12" s="130"/>
      <c r="AD12" s="129"/>
      <c r="AE12" s="130"/>
      <c r="AF12" s="130"/>
      <c r="AG12" s="130"/>
      <c r="AH12" s="130"/>
      <c r="AI12" s="130"/>
      <c r="AJ12" s="129"/>
      <c r="AK12" s="130"/>
      <c r="AL12" s="130"/>
      <c r="AM12" s="130"/>
      <c r="AN12" s="129"/>
      <c r="AO12" s="130"/>
      <c r="AP12" s="130"/>
      <c r="AQ12" s="130"/>
      <c r="AR12" s="129"/>
      <c r="AS12" s="130"/>
      <c r="AT12" s="130"/>
      <c r="AU12" s="129"/>
      <c r="AV12" s="130"/>
      <c r="AW12" s="129"/>
    </row>
    <row r="13" spans="1:49" ht="14.45" customHeight="1">
      <c r="C13" s="125" t="s">
        <v>7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O13" s="125" t="s">
        <v>9</v>
      </c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49" ht="14.45" customHeight="1">
      <c r="A14" s="2" t="s">
        <v>37</v>
      </c>
      <c r="C14" s="4" t="s">
        <v>44</v>
      </c>
      <c r="D14" s="3"/>
      <c r="E14" s="4" t="s">
        <v>46</v>
      </c>
      <c r="F14" s="3"/>
      <c r="G14" s="128" t="s">
        <v>39</v>
      </c>
      <c r="H14" s="128"/>
      <c r="I14" s="128"/>
      <c r="J14" s="3"/>
      <c r="K14" s="128" t="s">
        <v>40</v>
      </c>
      <c r="L14" s="128"/>
      <c r="M14" s="128"/>
      <c r="O14" s="128" t="s">
        <v>44</v>
      </c>
      <c r="P14" s="128"/>
      <c r="Q14" s="128"/>
      <c r="R14" s="128"/>
      <c r="S14" s="128"/>
      <c r="T14" s="3"/>
      <c r="U14" s="128" t="s">
        <v>46</v>
      </c>
      <c r="V14" s="128"/>
      <c r="W14" s="128"/>
      <c r="X14" s="128"/>
      <c r="Y14" s="128"/>
      <c r="Z14" s="3"/>
      <c r="AA14" s="128" t="s">
        <v>39</v>
      </c>
      <c r="AB14" s="128"/>
      <c r="AC14" s="128"/>
      <c r="AD14" s="128"/>
      <c r="AE14" s="128"/>
      <c r="AF14" s="3"/>
      <c r="AG14" s="128" t="s">
        <v>40</v>
      </c>
      <c r="AH14" s="128"/>
      <c r="AI14" s="128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</row>
    <row r="2" spans="1:27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1:27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4" spans="1:27" ht="14.45" customHeight="1"/>
    <row r="5" spans="1:27" ht="14.45" customHeight="1">
      <c r="A5" s="1" t="s">
        <v>48</v>
      </c>
      <c r="B5" s="129" t="s">
        <v>49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</row>
    <row r="6" spans="1:27" ht="14.45" customHeight="1">
      <c r="E6" s="125" t="s">
        <v>7</v>
      </c>
      <c r="F6" s="125"/>
      <c r="G6" s="125"/>
      <c r="H6" s="125"/>
      <c r="I6" s="125"/>
      <c r="K6" s="125" t="s">
        <v>8</v>
      </c>
      <c r="L6" s="125"/>
      <c r="M6" s="125"/>
      <c r="N6" s="125"/>
      <c r="O6" s="125"/>
      <c r="P6" s="125"/>
      <c r="Q6" s="125"/>
      <c r="S6" s="125" t="s">
        <v>9</v>
      </c>
      <c r="T6" s="125"/>
      <c r="U6" s="125"/>
      <c r="V6" s="125"/>
      <c r="W6" s="125"/>
      <c r="X6" s="125"/>
      <c r="Y6" s="125"/>
      <c r="Z6" s="125"/>
      <c r="AA6" s="125"/>
    </row>
    <row r="7" spans="1:27" ht="14.45" customHeight="1">
      <c r="E7" s="3"/>
      <c r="F7" s="3"/>
      <c r="G7" s="3"/>
      <c r="H7" s="3"/>
      <c r="I7" s="3"/>
      <c r="K7" s="128" t="s">
        <v>50</v>
      </c>
      <c r="L7" s="128"/>
      <c r="M7" s="128"/>
      <c r="N7" s="3"/>
      <c r="O7" s="128" t="s">
        <v>51</v>
      </c>
      <c r="P7" s="128"/>
      <c r="Q7" s="1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125" t="s">
        <v>52</v>
      </c>
      <c r="B8" s="125"/>
      <c r="D8" s="125" t="s">
        <v>53</v>
      </c>
      <c r="E8" s="1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38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1:38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1:38" ht="14.45" customHeight="1"/>
    <row r="5" spans="1:38" ht="14.45" customHeight="1">
      <c r="A5" s="1" t="s">
        <v>55</v>
      </c>
      <c r="B5" s="129" t="s">
        <v>56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</row>
    <row r="6" spans="1:38" ht="14.45" customHeight="1">
      <c r="A6" s="125" t="s">
        <v>57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 t="s">
        <v>7</v>
      </c>
      <c r="Q6" s="125"/>
      <c r="R6" s="125"/>
      <c r="S6" s="125"/>
      <c r="T6" s="125"/>
      <c r="V6" s="125" t="s">
        <v>8</v>
      </c>
      <c r="W6" s="125"/>
      <c r="X6" s="125"/>
      <c r="Y6" s="125"/>
      <c r="Z6" s="125"/>
      <c r="AA6" s="125"/>
      <c r="AB6" s="125"/>
      <c r="AD6" s="125" t="s">
        <v>9</v>
      </c>
      <c r="AE6" s="125"/>
      <c r="AF6" s="125"/>
      <c r="AG6" s="125"/>
      <c r="AH6" s="125"/>
      <c r="AI6" s="125"/>
      <c r="AJ6" s="125"/>
      <c r="AK6" s="125"/>
      <c r="AL6" s="12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8" t="s">
        <v>10</v>
      </c>
      <c r="W7" s="128"/>
      <c r="X7" s="128"/>
      <c r="Y7" s="3"/>
      <c r="Z7" s="128" t="s">
        <v>11</v>
      </c>
      <c r="AA7" s="128"/>
      <c r="AB7" s="1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125" t="s">
        <v>58</v>
      </c>
      <c r="B8" s="125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41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14.45" customHeight="1">
      <c r="A4" s="129" t="s">
        <v>64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ht="14.45" customHeight="1">
      <c r="A5" s="129" t="s">
        <v>65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45" customHeight="1"/>
    <row r="7" spans="1:13" ht="14.45" customHeight="1">
      <c r="C7" s="125" t="s">
        <v>9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</row>
    <row r="8" spans="1:13" ht="14.45" customHeight="1">
      <c r="A8" s="2" t="s">
        <v>66</v>
      </c>
      <c r="C8" s="4" t="s">
        <v>13</v>
      </c>
      <c r="D8" s="3"/>
      <c r="E8" s="4" t="s">
        <v>67</v>
      </c>
      <c r="F8" s="3"/>
      <c r="G8" s="4" t="s">
        <v>68</v>
      </c>
      <c r="H8" s="3"/>
      <c r="I8" s="4" t="s">
        <v>69</v>
      </c>
      <c r="J8" s="3"/>
      <c r="K8" s="4" t="s">
        <v>70</v>
      </c>
      <c r="L8" s="3"/>
      <c r="M8" s="4" t="s">
        <v>71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rightToLeft="1" view="pageBreakPreview" zoomScale="115" zoomScaleNormal="100" zoomScaleSheetLayoutView="115" workbookViewId="0">
      <selection activeCell="A9" sqref="A9:B9"/>
    </sheetView>
  </sheetViews>
  <sheetFormatPr defaultRowHeight="12.75"/>
  <cols>
    <col min="1" max="1" width="5.140625" style="39" customWidth="1"/>
    <col min="2" max="2" width="16.85546875" style="39" customWidth="1"/>
    <col min="3" max="3" width="1.28515625" style="39" customWidth="1"/>
    <col min="4" max="4" width="14.28515625" style="39" customWidth="1"/>
    <col min="5" max="5" width="1.28515625" style="39" customWidth="1"/>
    <col min="6" max="6" width="16.5703125" style="39" bestFit="1" customWidth="1"/>
    <col min="7" max="7" width="1.28515625" style="39" customWidth="1"/>
    <col min="8" max="8" width="17.28515625" style="39" bestFit="1" customWidth="1"/>
    <col min="9" max="9" width="1.28515625" style="39" customWidth="1"/>
    <col min="10" max="10" width="16.28515625" style="39" bestFit="1" customWidth="1"/>
    <col min="11" max="11" width="1.28515625" style="39" customWidth="1"/>
    <col min="12" max="12" width="21.85546875" style="39" customWidth="1"/>
    <col min="13" max="13" width="5.140625" style="39" customWidth="1"/>
    <col min="14" max="14" width="9.140625" style="39"/>
    <col min="15" max="15" width="23" style="39" bestFit="1" customWidth="1"/>
    <col min="16" max="16384" width="9.140625" style="39"/>
  </cols>
  <sheetData>
    <row r="1" spans="1:15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5" ht="21.75" customHeight="1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5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5" ht="14.45" customHeight="1"/>
    <row r="5" spans="1:15" ht="28.5" customHeight="1">
      <c r="A5" s="33" t="s">
        <v>72</v>
      </c>
      <c r="B5" s="129" t="s">
        <v>73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5" ht="20.25" customHeight="1">
      <c r="D6" s="34" t="s">
        <v>7</v>
      </c>
      <c r="E6" s="60"/>
      <c r="F6" s="134" t="s">
        <v>8</v>
      </c>
      <c r="G6" s="134"/>
      <c r="H6" s="134"/>
      <c r="I6" s="60"/>
      <c r="J6" s="133" t="s">
        <v>9</v>
      </c>
      <c r="K6" s="133"/>
      <c r="L6" s="133"/>
    </row>
    <row r="7" spans="1:15" ht="22.5" customHeight="1">
      <c r="D7" s="61"/>
      <c r="F7" s="61"/>
      <c r="G7" s="61"/>
      <c r="H7" s="61"/>
      <c r="J7" s="62"/>
    </row>
    <row r="8" spans="1:15" ht="22.5" customHeight="1">
      <c r="A8" s="125"/>
      <c r="B8" s="125"/>
      <c r="D8" s="34" t="s">
        <v>74</v>
      </c>
      <c r="E8" s="56"/>
      <c r="F8" s="34" t="s">
        <v>75</v>
      </c>
      <c r="G8" s="56"/>
      <c r="H8" s="34" t="s">
        <v>76</v>
      </c>
      <c r="I8" s="56"/>
      <c r="J8" s="34" t="s">
        <v>74</v>
      </c>
      <c r="K8" s="56"/>
      <c r="L8" s="34" t="s">
        <v>18</v>
      </c>
      <c r="M8" s="56"/>
      <c r="N8" s="56"/>
      <c r="O8" s="57">
        <f>سهام!AF10</f>
        <v>5426043507729</v>
      </c>
    </row>
    <row r="9" spans="1:15" ht="32.25" customHeight="1">
      <c r="A9" s="131" t="s">
        <v>195</v>
      </c>
      <c r="B9" s="131"/>
      <c r="C9" s="24"/>
      <c r="D9" s="64">
        <v>2844927131</v>
      </c>
      <c r="E9" s="65"/>
      <c r="F9" s="44">
        <v>575181408009</v>
      </c>
      <c r="G9" s="48"/>
      <c r="H9" s="44">
        <v>464336100945</v>
      </c>
      <c r="I9" s="65"/>
      <c r="J9" s="64">
        <v>113690234195</v>
      </c>
      <c r="K9" s="65"/>
      <c r="L9" s="66">
        <f>J9/O8</f>
        <v>2.0952694911689634E-2</v>
      </c>
      <c r="M9" s="56"/>
      <c r="N9" s="56"/>
      <c r="O9" s="56"/>
    </row>
    <row r="10" spans="1:15" ht="24.75" customHeight="1" thickBot="1">
      <c r="A10" s="132" t="s">
        <v>35</v>
      </c>
      <c r="B10" s="132"/>
      <c r="C10" s="24"/>
      <c r="D10" s="67">
        <f>SUM(D9:D9)</f>
        <v>2844927131</v>
      </c>
      <c r="E10" s="65"/>
      <c r="F10" s="68">
        <f>SUM(F9:F9)</f>
        <v>575181408009</v>
      </c>
      <c r="G10" s="48"/>
      <c r="H10" s="68">
        <f>SUM(H9:H9)</f>
        <v>464336100945</v>
      </c>
      <c r="I10" s="65"/>
      <c r="J10" s="67">
        <f>SUM(J9:J9)</f>
        <v>113690234195</v>
      </c>
      <c r="K10" s="65"/>
      <c r="L10" s="69">
        <f>SUM(L9)</f>
        <v>2.0952694911689634E-2</v>
      </c>
      <c r="M10" s="56"/>
      <c r="N10" s="56"/>
      <c r="O10" s="56"/>
    </row>
    <row r="11" spans="1:15" ht="14.45" customHeight="1" thickTop="1">
      <c r="A11" s="22"/>
      <c r="B11" s="22"/>
      <c r="D11" s="22"/>
      <c r="E11" s="56"/>
      <c r="F11" s="22"/>
      <c r="G11" s="56"/>
      <c r="H11" s="22"/>
      <c r="I11" s="56"/>
      <c r="J11" s="22"/>
      <c r="K11" s="56"/>
      <c r="L11" s="22"/>
      <c r="M11" s="56"/>
      <c r="N11" s="56"/>
      <c r="O11" s="56"/>
    </row>
    <row r="12" spans="1:15" ht="14.45" customHeight="1">
      <c r="A12" s="22"/>
      <c r="B12" s="22"/>
      <c r="D12" s="22"/>
      <c r="E12" s="56"/>
      <c r="F12" s="22"/>
      <c r="G12" s="56"/>
      <c r="H12" s="22"/>
      <c r="I12" s="56"/>
      <c r="J12" s="22"/>
      <c r="K12" s="56"/>
      <c r="L12" s="22"/>
      <c r="M12" s="56"/>
      <c r="N12" s="56"/>
      <c r="O12" s="56"/>
    </row>
    <row r="13" spans="1:15" ht="14.45" customHeight="1">
      <c r="A13" s="22"/>
      <c r="B13" s="22"/>
      <c r="D13" s="22"/>
      <c r="E13" s="56"/>
      <c r="F13" s="22"/>
      <c r="G13" s="56"/>
      <c r="H13" s="22"/>
      <c r="I13" s="56"/>
      <c r="J13" s="22"/>
      <c r="K13" s="56"/>
      <c r="L13" s="22"/>
      <c r="M13" s="56"/>
      <c r="N13" s="56"/>
      <c r="O13" s="56"/>
    </row>
    <row r="14" spans="1:15" ht="14.45" customHeight="1">
      <c r="A14" s="22"/>
      <c r="B14" s="22"/>
      <c r="D14" s="22"/>
      <c r="E14" s="56"/>
      <c r="F14" s="22"/>
      <c r="G14" s="56"/>
      <c r="H14" s="22"/>
      <c r="I14" s="56"/>
      <c r="J14" s="22"/>
      <c r="K14" s="56"/>
      <c r="L14" s="22"/>
      <c r="M14" s="56"/>
      <c r="N14" s="56"/>
      <c r="O14" s="56"/>
    </row>
    <row r="15" spans="1:15"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4:15"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4:15"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4:15"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</sheetData>
  <mergeCells count="9">
    <mergeCell ref="A9:B9"/>
    <mergeCell ref="A10:B10"/>
    <mergeCell ref="J6:L6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4"/>
  <sheetViews>
    <sheetView rightToLeft="1" view="pageBreakPreview" zoomScale="60" zoomScaleNormal="100" workbookViewId="0">
      <selection activeCell="A7" sqref="A7:B7"/>
    </sheetView>
  </sheetViews>
  <sheetFormatPr defaultRowHeight="12.75"/>
  <cols>
    <col min="1" max="1" width="2.5703125" style="39" customWidth="1"/>
    <col min="2" max="2" width="62.7109375" style="39" customWidth="1"/>
    <col min="3" max="3" width="1.28515625" style="39" customWidth="1"/>
    <col min="4" max="4" width="8.28515625" style="39" bestFit="1" customWidth="1"/>
    <col min="5" max="5" width="1.28515625" style="39" customWidth="1"/>
    <col min="6" max="6" width="17.28515625" style="39" bestFit="1" customWidth="1"/>
    <col min="7" max="7" width="1.28515625" style="39" customWidth="1"/>
    <col min="8" max="8" width="17.28515625" style="39" bestFit="1" customWidth="1"/>
    <col min="9" max="9" width="1.28515625" style="39" customWidth="1"/>
    <col min="10" max="10" width="19.7109375" style="39" bestFit="1" customWidth="1"/>
    <col min="11" max="11" width="9.140625" style="39"/>
    <col min="12" max="12" width="16.42578125" style="39" bestFit="1" customWidth="1"/>
    <col min="13" max="16384" width="9.140625" style="39"/>
  </cols>
  <sheetData>
    <row r="1" spans="1:12" ht="29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2" ht="21.75" customHeight="1">
      <c r="A2" s="118" t="s">
        <v>80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2" ht="21.75" customHeight="1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2" ht="14.45" customHeight="1"/>
    <row r="5" spans="1:12" ht="29.1" customHeight="1">
      <c r="A5" s="33" t="s">
        <v>81</v>
      </c>
      <c r="B5" s="129" t="s">
        <v>82</v>
      </c>
      <c r="C5" s="129"/>
      <c r="D5" s="129"/>
      <c r="E5" s="129"/>
      <c r="F5" s="129"/>
      <c r="G5" s="129"/>
      <c r="H5" s="129"/>
      <c r="I5" s="129"/>
      <c r="J5" s="129"/>
    </row>
    <row r="6" spans="1:12" ht="32.25" customHeight="1">
      <c r="D6" s="56"/>
      <c r="E6" s="56"/>
      <c r="F6" s="48"/>
      <c r="G6" s="48"/>
      <c r="H6" s="48"/>
      <c r="I6" s="40"/>
      <c r="J6" s="40"/>
    </row>
    <row r="7" spans="1:12" ht="32.25" customHeight="1">
      <c r="A7" s="125" t="s">
        <v>83</v>
      </c>
      <c r="B7" s="125"/>
      <c r="D7" s="34" t="s">
        <v>84</v>
      </c>
      <c r="E7" s="48"/>
      <c r="F7" s="34" t="s">
        <v>74</v>
      </c>
      <c r="G7" s="48"/>
      <c r="H7" s="34" t="s">
        <v>85</v>
      </c>
      <c r="I7" s="40"/>
      <c r="J7" s="34" t="s">
        <v>86</v>
      </c>
      <c r="L7" s="74">
        <f>سپرده!O8</f>
        <v>5426043507729</v>
      </c>
    </row>
    <row r="8" spans="1:12" ht="21">
      <c r="A8" s="126" t="s">
        <v>87</v>
      </c>
      <c r="B8" s="126"/>
      <c r="D8" s="38" t="s">
        <v>88</v>
      </c>
      <c r="E8" s="48"/>
      <c r="F8" s="44">
        <f>'درآمد سرمایه گذاری در سهام'!F41</f>
        <v>956722249227</v>
      </c>
      <c r="G8" s="48"/>
      <c r="H8" s="71">
        <f>F8/F13</f>
        <v>0.99951408229806338</v>
      </c>
      <c r="I8" s="40"/>
      <c r="J8" s="66">
        <f>F8/L7</f>
        <v>0.17632041613087318</v>
      </c>
    </row>
    <row r="9" spans="1:12" ht="21">
      <c r="A9" s="120" t="s">
        <v>89</v>
      </c>
      <c r="B9" s="120"/>
      <c r="D9" s="72" t="s">
        <v>90</v>
      </c>
      <c r="E9" s="48"/>
      <c r="F9" s="46">
        <v>0</v>
      </c>
      <c r="G9" s="48"/>
      <c r="H9" s="49">
        <f>F9/$F$13</f>
        <v>0</v>
      </c>
      <c r="I9" s="40"/>
      <c r="J9" s="73">
        <f>F9/$L$7</f>
        <v>0</v>
      </c>
    </row>
    <row r="10" spans="1:12" ht="21">
      <c r="A10" s="120" t="s">
        <v>91</v>
      </c>
      <c r="B10" s="120"/>
      <c r="D10" s="72" t="s">
        <v>92</v>
      </c>
      <c r="E10" s="48"/>
      <c r="F10" s="46">
        <v>0</v>
      </c>
      <c r="G10" s="48"/>
      <c r="H10" s="49">
        <f t="shared" ref="H10:H12" si="0">F10/$F$13</f>
        <v>0</v>
      </c>
      <c r="I10" s="40"/>
      <c r="J10" s="73">
        <f t="shared" ref="J10:J12" si="1">F10/$L$7</f>
        <v>0</v>
      </c>
    </row>
    <row r="11" spans="1:12" ht="21">
      <c r="A11" s="120" t="s">
        <v>93</v>
      </c>
      <c r="B11" s="120"/>
      <c r="D11" s="72" t="s">
        <v>94</v>
      </c>
      <c r="E11" s="48"/>
      <c r="F11" s="46">
        <f>'درآمد سپرده بانکی'!D11</f>
        <v>822202</v>
      </c>
      <c r="G11" s="48"/>
      <c r="H11" s="49">
        <f t="shared" si="0"/>
        <v>8.5897707318672852E-7</v>
      </c>
      <c r="I11" s="40"/>
      <c r="J11" s="73">
        <f t="shared" si="1"/>
        <v>1.5152882552984209E-7</v>
      </c>
    </row>
    <row r="12" spans="1:12" ht="21">
      <c r="A12" s="122" t="s">
        <v>95</v>
      </c>
      <c r="B12" s="122"/>
      <c r="D12" s="22" t="s">
        <v>96</v>
      </c>
      <c r="E12" s="40"/>
      <c r="F12" s="51">
        <f>'سایر درآمدها'!D11</f>
        <v>464292082</v>
      </c>
      <c r="G12" s="40"/>
      <c r="H12" s="49">
        <f t="shared" si="0"/>
        <v>4.8505872486339437E-4</v>
      </c>
      <c r="I12" s="40"/>
      <c r="J12" s="73">
        <f t="shared" si="1"/>
        <v>8.556733489855915E-5</v>
      </c>
    </row>
    <row r="13" spans="1:12" ht="21">
      <c r="A13" s="124" t="s">
        <v>35</v>
      </c>
      <c r="B13" s="124"/>
      <c r="D13" s="53"/>
      <c r="E13" s="40"/>
      <c r="F13" s="54">
        <f>SUM(F8:F12)</f>
        <v>957187363511</v>
      </c>
      <c r="G13" s="40"/>
      <c r="H13" s="59">
        <f>SUM(H8:H12)</f>
        <v>0.99999999999999989</v>
      </c>
      <c r="I13" s="40"/>
      <c r="J13" s="69">
        <f>SUM(J8:J12)</f>
        <v>0.17640613499459729</v>
      </c>
    </row>
    <row r="14" spans="1:12">
      <c r="F14" s="40"/>
      <c r="G14" s="40"/>
      <c r="H14" s="40"/>
      <c r="I14" s="40"/>
      <c r="J14" s="40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22</vt:i4>
      </vt:variant>
    </vt:vector>
  </HeadingPairs>
  <TitlesOfParts>
    <vt:vector size="45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سود سپرده بانکی1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'سود سپرده بانکی1'!Print_Area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2026-06-22T06:12:18Z</dcterms:created>
  <dcterms:modified xsi:type="dcterms:W3CDTF">2026-06-29T11:32:28Z</dcterms:modified>
</cp:coreProperties>
</file>