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صندوق های فعال\بخشی\صورت وضعیت پرتفو\نهایی ها\"/>
    </mc:Choice>
  </mc:AlternateContent>
  <xr:revisionPtr revIDLastSave="0" documentId="13_ncr:1_{6DB6FCC3-6995-493C-83A3-2BBD7622C512}" xr6:coauthVersionLast="47" xr6:coauthVersionMax="47" xr10:uidLastSave="{00000000-0000-0000-0000-000000000000}"/>
  <bookViews>
    <workbookView xWindow="-120" yWindow="-120" windowWidth="29040" windowHeight="15840" tabRatio="886" activeTab="6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درآمد!$A$1:$K$12</definedName>
    <definedName name="_xlnm.Print_Area" localSheetId="5">'درآمد سپرده بانکی'!$A$1:$K$9</definedName>
    <definedName name="_xlnm.Print_Area" localSheetId="4">'درآمد سرمایه گذاری در سهام'!$A$1:$X$32</definedName>
    <definedName name="_xlnm.Print_Area" localSheetId="7">'درآمد سود سهام'!$A$1:$T$9</definedName>
    <definedName name="_xlnm.Print_Area" localSheetId="10">'درآمد ناشی از تغییر قیمت اوراق'!$A$1:$S$15</definedName>
    <definedName name="_xlnm.Print_Area" localSheetId="9">'درآمد ناشی از فروش'!$A$1:$S$32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سهام!$A$1:$AC$18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Q12" i="21" l="1"/>
  <c r="I12" i="21"/>
  <c r="Q14" i="21"/>
  <c r="J18" i="2"/>
  <c r="Z18" i="2"/>
  <c r="E15" i="21"/>
  <c r="Q9" i="21"/>
  <c r="Q15" i="21" s="1"/>
  <c r="Q10" i="21"/>
  <c r="Q11" i="21"/>
  <c r="Q13" i="21"/>
  <c r="Q8" i="21"/>
  <c r="I9" i="21"/>
  <c r="I10" i="21"/>
  <c r="I11" i="21"/>
  <c r="I13" i="21"/>
  <c r="I14" i="21"/>
  <c r="I8" i="21"/>
  <c r="I15" i="21" s="1"/>
  <c r="L32" i="9" l="1"/>
  <c r="J11" i="8"/>
  <c r="L10" i="7"/>
  <c r="L9" i="7"/>
  <c r="AB17" i="2"/>
  <c r="AB16" i="2"/>
  <c r="AB15" i="2"/>
  <c r="AB18" i="2" s="1"/>
  <c r="AB14" i="2"/>
  <c r="AB13" i="2"/>
  <c r="AB12" i="2"/>
  <c r="AB11" i="2"/>
  <c r="AB10" i="2"/>
  <c r="AB9" i="2"/>
  <c r="M31" i="19" l="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8" i="19"/>
  <c r="I31" i="19" s="1"/>
  <c r="M9" i="18"/>
  <c r="M10" i="18"/>
  <c r="M8" i="18"/>
  <c r="M11" i="18" s="1"/>
  <c r="G9" i="18"/>
  <c r="G10" i="18"/>
  <c r="G8" i="18"/>
  <c r="Q9" i="15"/>
  <c r="S9" i="15"/>
  <c r="S8" i="15"/>
  <c r="U3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9" i="9"/>
  <c r="F10" i="8"/>
  <c r="J9" i="7"/>
  <c r="J10" i="7"/>
  <c r="H10" i="7"/>
  <c r="F10" i="7"/>
  <c r="D10" i="7"/>
  <c r="O15" i="21" l="1"/>
  <c r="M15" i="21"/>
  <c r="G15" i="21"/>
  <c r="Q31" i="19"/>
  <c r="O31" i="19"/>
  <c r="G31" i="19"/>
  <c r="E31" i="19"/>
  <c r="K11" i="18"/>
  <c r="I11" i="18"/>
  <c r="G11" i="18"/>
  <c r="C11" i="18"/>
  <c r="O9" i="15"/>
  <c r="F10" i="14"/>
  <c r="D10" i="14"/>
  <c r="F9" i="8"/>
  <c r="W32" i="9"/>
  <c r="S32" i="9"/>
  <c r="Q32" i="9"/>
  <c r="N32" i="9"/>
  <c r="J32" i="9"/>
  <c r="F8" i="8" s="1"/>
  <c r="H32" i="9"/>
  <c r="F32" i="9"/>
  <c r="D32" i="9"/>
  <c r="X18" i="2" l="1"/>
  <c r="R18" i="2"/>
  <c r="H18" i="2"/>
  <c r="H8" i="8" l="1"/>
  <c r="H10" i="8"/>
  <c r="H9" i="8"/>
  <c r="H11" i="8" l="1"/>
</calcChain>
</file>

<file path=xl/sharedStrings.xml><?xml version="1.0" encoding="utf-8"?>
<sst xmlns="http://schemas.openxmlformats.org/spreadsheetml/2006/main" count="241" uniqueCount="104">
  <si>
    <t>صندوق سرمایه گذاری بخشی صنایع معیار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</si>
  <si>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</si>
  <si>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</si>
  <si>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</si>
  <si>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</si>
  <si>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</si>
  <si>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</si>
  <si>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</si>
  <si>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</si>
  <si>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</si>
  <si>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</si>
  <si>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</si>
  <si>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</si>
  <si>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</si>
  <si>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</si>
  <si>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</si>
  <si>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</si>
  <si>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</si>
  <si>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</si>
  <si>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پتروشیمی بوعلی سینا</t>
  </si>
  <si>
    <t>توسعه معادن وص.معدنی خاورمیانه</t>
  </si>
  <si>
    <t>تولیدی کوچین</t>
  </si>
  <si>
    <t>زامیاد</t>
  </si>
  <si>
    <t>سیمان‌ شرق‌</t>
  </si>
  <si>
    <t>نیان باتری خاوران</t>
  </si>
  <si>
    <t>کشت وصنعت و دامپروری پگاه فارس</t>
  </si>
  <si>
    <t>کیمیا کالای رازی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</si>
  <si>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</si>
  <si>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</si>
  <si>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</si>
  <si>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</si>
  <si>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</si>
  <si>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</si>
  <si>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</si>
  <si>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</si>
  <si>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</si>
  <si>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</si>
  <si>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</si>
  <si>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</si>
  <si>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</si>
  <si>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</si>
  <si>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</si>
  <si>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</si>
  <si>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</si>
  <si>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</si>
  <si>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</si>
  <si>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</si>
  <si>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</si>
  <si>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</si>
  <si>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</si>
  <si>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</si>
  <si>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</si>
  <si>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</si>
  <si>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</si>
  <si>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</si>
  <si>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</si>
  <si>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پتروشیمی نوری</t>
  </si>
  <si>
    <t>پالایش نفت اصفهان</t>
  </si>
  <si>
    <t>ملی‌ صنایع‌ مس‌ ایران‌</t>
  </si>
  <si>
    <t>سرمایه‌گذاری‌ سایپا</t>
  </si>
  <si>
    <t>پویا زرکان آق دره</t>
  </si>
  <si>
    <t>بانک‌اقتصادنوین‌</t>
  </si>
  <si>
    <t>بانک ملت</t>
  </si>
  <si>
    <t>گروه‌بهمن‌</t>
  </si>
  <si>
    <t>گسترش‌سرمایه‌گذاری‌ایران‌خودرو</t>
  </si>
  <si>
    <t>پالایش نفت تهران</t>
  </si>
  <si>
    <t>سایپا</t>
  </si>
  <si>
    <t>پالایش نفت بندرعباس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</si>
  <si>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</si>
  <si>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</si>
  <si>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</si>
  <si>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</si>
  <si>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</si>
  <si>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</si>
  <si>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</si>
  <si>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</si>
  <si>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</si>
  <si>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</si>
  <si>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</si>
  <si>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</si>
  <si>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</si>
  <si>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</si>
  <si>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</si>
  <si>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</si>
  <si>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</si>
  <si>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</si>
  <si>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</si>
  <si>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</si>
  <si>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</si>
  <si>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</si>
  <si>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</si>
  <si>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</si>
  <si>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</si>
  <si>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 موسسه اعتباری ملل </t>
  </si>
  <si>
    <t xml:space="preserve"> بانک خاورمیانه</t>
  </si>
  <si>
    <t xml:space="preserve"> بانک گردشگری </t>
  </si>
  <si>
    <t>صورت وضعیت درآمدها</t>
  </si>
  <si>
    <t>صورت وضعیت پرتفوی</t>
  </si>
  <si>
    <t xml:space="preserve">صورت وضعیت پرتفوی </t>
  </si>
  <si>
    <t xml:space="preserve">صورت وضعیت درآمدها </t>
  </si>
  <si>
    <t>سپرده بانکی</t>
  </si>
  <si>
    <t xml:space="preserve">سپرده بانکی </t>
  </si>
  <si>
    <t>شمش طلا</t>
  </si>
  <si>
    <t xml:space="preserve">شمش طلا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</si>
</sst>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 tint="-0.34998626667073579"/>
      <name val="IRANSans"/>
    </font>
    <font>
      <sz val="10"/>
      <color theme="0" tint="-0.3499862666707357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</cellStyleXfs>
  <cellXfs count="9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left"/>
    </xf>
    <xf numFmtId="164" fontId="0" fillId="0" borderId="0" xfId="2" applyNumberFormat="1" applyFont="1" applyAlignment="1">
      <alignment horizontal="left"/>
    </xf>
    <xf numFmtId="9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0" fontId="0" fillId="0" borderId="0" xfId="0" applyFill="1" applyAlignment="1">
      <alignment horizontal="center" vertical="center"/>
    </xf>
    <xf numFmtId="9" fontId="0" fillId="0" borderId="0" xfId="2" applyNumberFormat="1" applyFont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10" fontId="5" fillId="0" borderId="0" xfId="0" applyNumberFormat="1" applyFont="1" applyFill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3" fontId="13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A046E794-072F-416A-97B5-5BFD9482167F}"/>
    <cellStyle name="Normal 3" xfId="43" xr:uid="{4FB3B7DD-5403-4421-99B3-D0D144866410}"/>
    <cellStyle name="Note 2" xfId="44" xr:uid="{C84966D8-38B6-4E0A-B606-B5E6EC38F50C}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28770068-05C4-4DAD-8AC1-7774FC483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A03D-367A-49A8-89D0-D9B422641218}">
  <dimension ref="A21:Y25"/>
  <sheetViews>
    <sheetView showGridLines="0" rightToLeft="1" view="pageBreakPreview" zoomScaleNormal="100" zoomScaleSheetLayoutView="100" workbookViewId="0">
      <selection activeCell="N18" sqref="N18"/>
    </sheetView>
  </sheetViews>
  <sheetFormatPr defaultRowHeight="18"/>
  <cols>
    <col min="1" max="16384" width="9.140625" style="8"/>
  </cols>
  <sheetData>
    <row r="21" spans="1:25" ht="21.75" customHeight="1"/>
    <row r="23" spans="1:25" ht="26.25">
      <c r="A23" s="74" t="s">
        <v>0</v>
      </c>
      <c r="B23" s="74"/>
      <c r="C23" s="74"/>
      <c r="D23" s="74"/>
      <c r="E23" s="74"/>
      <c r="F23" s="74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6.25">
      <c r="A24" s="74" t="s">
        <v>92</v>
      </c>
      <c r="B24" s="74"/>
      <c r="C24" s="74"/>
      <c r="D24" s="74"/>
      <c r="E24" s="74"/>
      <c r="F24" s="74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6.25">
      <c r="A25" s="74" t="s">
        <v>1</v>
      </c>
      <c r="B25" s="74"/>
      <c r="C25" s="74"/>
      <c r="D25" s="74"/>
      <c r="E25" s="74"/>
      <c r="F25" s="7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R35"/>
  <sheetViews>
    <sheetView rightToLeft="1" view="pageBreakPreview" zoomScale="70" zoomScaleNormal="70" zoomScaleSheetLayoutView="70" workbookViewId="0">
      <selection activeCell="Q35" sqref="Q35"/>
    </sheetView>
  </sheetViews>
  <sheetFormatPr defaultRowHeight="12.75"/>
  <cols>
    <col min="1" max="1" width="27.7109375" bestFit="1" customWidth="1"/>
    <col min="2" max="2" width="1.28515625" customWidth="1"/>
    <col min="3" max="3" width="10.42578125" bestFit="1" customWidth="1"/>
    <col min="4" max="4" width="1.28515625" customWidth="1"/>
    <col min="5" max="5" width="15.7109375" bestFit="1" customWidth="1"/>
    <col min="6" max="6" width="1.28515625" customWidth="1"/>
    <col min="7" max="7" width="15.7109375" bestFit="1" customWidth="1"/>
    <col min="8" max="8" width="1.28515625" customWidth="1"/>
    <col min="9" max="9" width="22.28515625" bestFit="1" customWidth="1"/>
    <col min="10" max="10" width="1.28515625" customWidth="1"/>
    <col min="11" max="11" width="12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7.5703125" bestFit="1" customWidth="1"/>
    <col min="18" max="18" width="5.42578125" customWidth="1"/>
    <col min="19" max="19" width="0.28515625" customWidth="1"/>
  </cols>
  <sheetData>
    <row r="1" spans="1:1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21.75" customHeight="1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ht="14.45" customHeight="1"/>
    <row r="5" spans="1:18" ht="14.45" customHeight="1">
      <c r="A5" s="86" t="s">
        <v>86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14.45" customHeight="1">
      <c r="A6" s="82" t="s">
        <v>37</v>
      </c>
      <c r="C6" s="82" t="s">
        <v>49</v>
      </c>
      <c r="D6" s="82"/>
      <c r="E6" s="82"/>
      <c r="F6" s="82"/>
      <c r="G6" s="82"/>
      <c r="H6" s="82"/>
      <c r="I6" s="82"/>
      <c r="K6" s="82" t="s">
        <v>50</v>
      </c>
      <c r="L6" s="82"/>
      <c r="M6" s="82"/>
      <c r="N6" s="82"/>
      <c r="O6" s="82"/>
      <c r="P6" s="82"/>
      <c r="Q6" s="82"/>
      <c r="R6" s="82"/>
    </row>
    <row r="7" spans="1:18" ht="36.75" customHeight="1">
      <c r="A7" s="82"/>
      <c r="C7" s="6" t="s">
        <v>12</v>
      </c>
      <c r="D7" s="3"/>
      <c r="E7" s="6" t="s">
        <v>87</v>
      </c>
      <c r="F7" s="3"/>
      <c r="G7" s="6" t="s">
        <v>88</v>
      </c>
      <c r="H7" s="3"/>
      <c r="I7" s="6" t="s">
        <v>89</v>
      </c>
      <c r="K7" s="6" t="s">
        <v>12</v>
      </c>
      <c r="L7" s="3"/>
      <c r="M7" s="6" t="s">
        <v>87</v>
      </c>
      <c r="N7" s="3"/>
      <c r="O7" s="6" t="s">
        <v>88</v>
      </c>
      <c r="P7" s="3"/>
      <c r="Q7" s="89" t="s">
        <v>89</v>
      </c>
      <c r="R7" s="89"/>
    </row>
    <row r="8" spans="1:18" ht="21.75" customHeight="1">
      <c r="A8" s="18" t="s">
        <v>20</v>
      </c>
      <c r="C8" s="25">
        <v>3000000</v>
      </c>
      <c r="D8" s="15"/>
      <c r="E8" s="25">
        <v>18205529327</v>
      </c>
      <c r="F8" s="15"/>
      <c r="G8" s="25">
        <v>14314919741</v>
      </c>
      <c r="H8" s="15"/>
      <c r="I8" s="25">
        <f>E8-G8</f>
        <v>3890609586</v>
      </c>
      <c r="J8" s="15"/>
      <c r="K8" s="25">
        <v>23689630</v>
      </c>
      <c r="L8" s="15"/>
      <c r="M8" s="25">
        <v>126788177326</v>
      </c>
      <c r="N8" s="15"/>
      <c r="O8" s="25">
        <v>109004973976</v>
      </c>
      <c r="P8" s="15"/>
      <c r="Q8" s="84">
        <f>M8-O8</f>
        <v>17783203350</v>
      </c>
      <c r="R8" s="84"/>
    </row>
    <row r="9" spans="1:18" ht="21.75" customHeight="1">
      <c r="A9" s="23" t="s">
        <v>26</v>
      </c>
      <c r="C9" s="26">
        <v>58750</v>
      </c>
      <c r="D9" s="15"/>
      <c r="E9" s="26">
        <v>2217430399</v>
      </c>
      <c r="F9" s="15"/>
      <c r="G9" s="26">
        <v>1608763602</v>
      </c>
      <c r="H9" s="15"/>
      <c r="I9" s="41">
        <f t="shared" ref="I9:I30" si="0">E9-G9</f>
        <v>608666797</v>
      </c>
      <c r="J9" s="15"/>
      <c r="K9" s="26">
        <v>58750</v>
      </c>
      <c r="L9" s="15"/>
      <c r="M9" s="26">
        <v>2217430399</v>
      </c>
      <c r="N9" s="15"/>
      <c r="O9" s="26">
        <v>1608763602</v>
      </c>
      <c r="P9" s="15"/>
      <c r="Q9" s="87">
        <f t="shared" ref="Q9:Q30" si="1">M9-O9</f>
        <v>608666797</v>
      </c>
      <c r="R9" s="87"/>
    </row>
    <row r="10" spans="1:18" ht="21.75" customHeight="1">
      <c r="A10" s="23" t="s">
        <v>24</v>
      </c>
      <c r="C10" s="26">
        <v>257500</v>
      </c>
      <c r="D10" s="15"/>
      <c r="E10" s="26">
        <v>5545278128</v>
      </c>
      <c r="F10" s="15"/>
      <c r="G10" s="26">
        <v>4199053020</v>
      </c>
      <c r="H10" s="15"/>
      <c r="I10" s="41">
        <f t="shared" si="0"/>
        <v>1346225108</v>
      </c>
      <c r="J10" s="15"/>
      <c r="K10" s="26">
        <v>257500</v>
      </c>
      <c r="L10" s="15"/>
      <c r="M10" s="26">
        <v>5545278128</v>
      </c>
      <c r="N10" s="15"/>
      <c r="O10" s="26">
        <v>4199053020</v>
      </c>
      <c r="P10" s="15"/>
      <c r="Q10" s="87">
        <f t="shared" si="1"/>
        <v>1346225108</v>
      </c>
      <c r="R10" s="87"/>
    </row>
    <row r="11" spans="1:18" ht="21.75" customHeight="1">
      <c r="A11" s="23" t="s">
        <v>19</v>
      </c>
      <c r="C11" s="26">
        <v>650000</v>
      </c>
      <c r="D11" s="15"/>
      <c r="E11" s="26">
        <v>37654247283</v>
      </c>
      <c r="F11" s="15"/>
      <c r="G11" s="26">
        <v>32040227432</v>
      </c>
      <c r="H11" s="15"/>
      <c r="I11" s="41">
        <f t="shared" si="0"/>
        <v>5614019851</v>
      </c>
      <c r="J11" s="15"/>
      <c r="K11" s="26">
        <v>650000</v>
      </c>
      <c r="L11" s="15"/>
      <c r="M11" s="26">
        <v>37654247283</v>
      </c>
      <c r="N11" s="15"/>
      <c r="O11" s="26">
        <v>32040227432</v>
      </c>
      <c r="P11" s="15"/>
      <c r="Q11" s="87">
        <f t="shared" si="1"/>
        <v>5614019851</v>
      </c>
      <c r="R11" s="87"/>
    </row>
    <row r="12" spans="1:18" ht="21.75" customHeight="1">
      <c r="A12" s="23" t="s">
        <v>22</v>
      </c>
      <c r="C12" s="26">
        <v>5436591</v>
      </c>
      <c r="D12" s="15"/>
      <c r="E12" s="26">
        <v>10244281182</v>
      </c>
      <c r="F12" s="15"/>
      <c r="G12" s="26">
        <v>8759750753</v>
      </c>
      <c r="H12" s="15"/>
      <c r="I12" s="41">
        <f t="shared" si="0"/>
        <v>1484530429</v>
      </c>
      <c r="J12" s="15"/>
      <c r="K12" s="26">
        <v>34474257</v>
      </c>
      <c r="L12" s="15"/>
      <c r="M12" s="26">
        <v>59915288330</v>
      </c>
      <c r="N12" s="15"/>
      <c r="O12" s="26">
        <v>49118720644</v>
      </c>
      <c r="P12" s="15"/>
      <c r="Q12" s="87">
        <f t="shared" si="1"/>
        <v>10796567686</v>
      </c>
      <c r="R12" s="87"/>
    </row>
    <row r="13" spans="1:18" ht="21.75" customHeight="1">
      <c r="A13" s="23" t="s">
        <v>55</v>
      </c>
      <c r="C13" s="26">
        <v>0</v>
      </c>
      <c r="D13" s="15"/>
      <c r="E13" s="26">
        <v>0</v>
      </c>
      <c r="F13" s="15"/>
      <c r="G13" s="26">
        <v>0</v>
      </c>
      <c r="H13" s="15"/>
      <c r="I13" s="41">
        <f t="shared" si="0"/>
        <v>0</v>
      </c>
      <c r="J13" s="15"/>
      <c r="K13" s="26">
        <v>15092196</v>
      </c>
      <c r="L13" s="15"/>
      <c r="M13" s="26">
        <v>82020738366</v>
      </c>
      <c r="N13" s="15"/>
      <c r="O13" s="26">
        <v>71978581128</v>
      </c>
      <c r="P13" s="15"/>
      <c r="Q13" s="87">
        <f t="shared" si="1"/>
        <v>10042157238</v>
      </c>
      <c r="R13" s="87"/>
    </row>
    <row r="14" spans="1:18" ht="21.75" customHeight="1">
      <c r="A14" s="23" t="s">
        <v>56</v>
      </c>
      <c r="C14" s="26">
        <v>0</v>
      </c>
      <c r="D14" s="15"/>
      <c r="E14" s="26">
        <v>0</v>
      </c>
      <c r="F14" s="15"/>
      <c r="G14" s="26">
        <v>0</v>
      </c>
      <c r="H14" s="15"/>
      <c r="I14" s="41">
        <f t="shared" si="0"/>
        <v>0</v>
      </c>
      <c r="J14" s="15"/>
      <c r="K14" s="26">
        <v>470000</v>
      </c>
      <c r="L14" s="15"/>
      <c r="M14" s="26">
        <v>20230444247</v>
      </c>
      <c r="N14" s="15"/>
      <c r="O14" s="26">
        <v>18791222046</v>
      </c>
      <c r="P14" s="15"/>
      <c r="Q14" s="87">
        <f t="shared" si="1"/>
        <v>1439222201</v>
      </c>
      <c r="R14" s="87"/>
    </row>
    <row r="15" spans="1:18" ht="21.75" customHeight="1">
      <c r="A15" s="23" t="s">
        <v>21</v>
      </c>
      <c r="C15" s="26">
        <v>0</v>
      </c>
      <c r="D15" s="15"/>
      <c r="E15" s="26">
        <v>0</v>
      </c>
      <c r="F15" s="15"/>
      <c r="G15" s="26">
        <v>0</v>
      </c>
      <c r="H15" s="15"/>
      <c r="I15" s="41">
        <f t="shared" si="0"/>
        <v>0</v>
      </c>
      <c r="J15" s="15"/>
      <c r="K15" s="26">
        <v>375000</v>
      </c>
      <c r="L15" s="15"/>
      <c r="M15" s="26">
        <v>10623490799</v>
      </c>
      <c r="N15" s="15"/>
      <c r="O15" s="26">
        <v>6693024692</v>
      </c>
      <c r="P15" s="15"/>
      <c r="Q15" s="87">
        <f t="shared" si="1"/>
        <v>3930466107</v>
      </c>
      <c r="R15" s="87"/>
    </row>
    <row r="16" spans="1:18" ht="21.75" customHeight="1">
      <c r="A16" s="23" t="s">
        <v>103</v>
      </c>
      <c r="C16" s="26">
        <v>0</v>
      </c>
      <c r="D16" s="15"/>
      <c r="E16" s="26">
        <v>0</v>
      </c>
      <c r="F16" s="15"/>
      <c r="G16" s="26">
        <v>0</v>
      </c>
      <c r="H16" s="15"/>
      <c r="I16" s="41">
        <f t="shared" si="0"/>
        <v>0</v>
      </c>
      <c r="J16" s="15"/>
      <c r="K16" s="26">
        <v>5907</v>
      </c>
      <c r="L16" s="15"/>
      <c r="M16" s="26">
        <v>84253665574</v>
      </c>
      <c r="N16" s="15"/>
      <c r="O16" s="26">
        <v>77661666232</v>
      </c>
      <c r="P16" s="15"/>
      <c r="Q16" s="87">
        <f t="shared" si="1"/>
        <v>6591999342</v>
      </c>
      <c r="R16" s="87"/>
    </row>
    <row r="17" spans="1:18" ht="21.75" customHeight="1">
      <c r="A17" s="23" t="s">
        <v>57</v>
      </c>
      <c r="C17" s="26">
        <v>0</v>
      </c>
      <c r="D17" s="15"/>
      <c r="E17" s="26">
        <v>0</v>
      </c>
      <c r="F17" s="15"/>
      <c r="G17" s="26">
        <v>0</v>
      </c>
      <c r="H17" s="15"/>
      <c r="I17" s="41">
        <f t="shared" si="0"/>
        <v>0</v>
      </c>
      <c r="J17" s="15"/>
      <c r="K17" s="26">
        <v>22691766</v>
      </c>
      <c r="L17" s="15"/>
      <c r="M17" s="26">
        <v>106072751496</v>
      </c>
      <c r="N17" s="15"/>
      <c r="O17" s="26">
        <v>89177171381</v>
      </c>
      <c r="P17" s="15"/>
      <c r="Q17" s="87">
        <f t="shared" si="1"/>
        <v>16895580115</v>
      </c>
      <c r="R17" s="87"/>
    </row>
    <row r="18" spans="1:18" ht="21.75" customHeight="1">
      <c r="A18" s="23" t="s">
        <v>58</v>
      </c>
      <c r="C18" s="26">
        <v>0</v>
      </c>
      <c r="D18" s="15"/>
      <c r="E18" s="26">
        <v>0</v>
      </c>
      <c r="F18" s="15"/>
      <c r="G18" s="26">
        <v>0</v>
      </c>
      <c r="H18" s="15"/>
      <c r="I18" s="41">
        <f t="shared" si="0"/>
        <v>0</v>
      </c>
      <c r="J18" s="15"/>
      <c r="K18" s="26">
        <v>200000</v>
      </c>
      <c r="L18" s="15"/>
      <c r="M18" s="26">
        <v>1546741809</v>
      </c>
      <c r="N18" s="15"/>
      <c r="O18" s="26">
        <v>1559445819</v>
      </c>
      <c r="P18" s="15"/>
      <c r="Q18" s="87">
        <f t="shared" si="1"/>
        <v>-12704010</v>
      </c>
      <c r="R18" s="87"/>
    </row>
    <row r="19" spans="1:18" ht="21.75" customHeight="1">
      <c r="A19" s="23" t="s">
        <v>59</v>
      </c>
      <c r="C19" s="26">
        <v>0</v>
      </c>
      <c r="D19" s="15"/>
      <c r="E19" s="26">
        <v>0</v>
      </c>
      <c r="F19" s="15"/>
      <c r="G19" s="26">
        <v>0</v>
      </c>
      <c r="H19" s="15"/>
      <c r="I19" s="41">
        <f t="shared" si="0"/>
        <v>0</v>
      </c>
      <c r="J19" s="15"/>
      <c r="K19" s="26">
        <v>10000000</v>
      </c>
      <c r="L19" s="15"/>
      <c r="M19" s="26">
        <v>46607599172</v>
      </c>
      <c r="N19" s="15"/>
      <c r="O19" s="26">
        <v>39463785000</v>
      </c>
      <c r="P19" s="15"/>
      <c r="Q19" s="87">
        <f t="shared" si="1"/>
        <v>7143814172</v>
      </c>
      <c r="R19" s="87"/>
    </row>
    <row r="20" spans="1:18" ht="21.75" customHeight="1">
      <c r="A20" s="23" t="s">
        <v>60</v>
      </c>
      <c r="C20" s="26">
        <v>0</v>
      </c>
      <c r="D20" s="15"/>
      <c r="E20" s="26">
        <v>0</v>
      </c>
      <c r="F20" s="15"/>
      <c r="G20" s="26">
        <v>0</v>
      </c>
      <c r="H20" s="15"/>
      <c r="I20" s="41">
        <f t="shared" si="0"/>
        <v>0</v>
      </c>
      <c r="J20" s="15"/>
      <c r="K20" s="26">
        <v>1000</v>
      </c>
      <c r="L20" s="15"/>
      <c r="M20" s="26">
        <v>100715405</v>
      </c>
      <c r="N20" s="15"/>
      <c r="O20" s="26">
        <v>74567646</v>
      </c>
      <c r="P20" s="15"/>
      <c r="Q20" s="87">
        <f t="shared" si="1"/>
        <v>26147759</v>
      </c>
      <c r="R20" s="87"/>
    </row>
    <row r="21" spans="1:18" ht="21.75" customHeight="1">
      <c r="A21" s="23" t="s">
        <v>61</v>
      </c>
      <c r="C21" s="26">
        <v>0</v>
      </c>
      <c r="D21" s="15"/>
      <c r="E21" s="26">
        <v>0</v>
      </c>
      <c r="F21" s="15"/>
      <c r="G21" s="26">
        <v>0</v>
      </c>
      <c r="H21" s="15"/>
      <c r="I21" s="41">
        <f t="shared" si="0"/>
        <v>0</v>
      </c>
      <c r="J21" s="15"/>
      <c r="K21" s="26">
        <v>27600000</v>
      </c>
      <c r="L21" s="15"/>
      <c r="M21" s="26">
        <v>116969530586</v>
      </c>
      <c r="N21" s="15"/>
      <c r="O21" s="26">
        <v>98621240861</v>
      </c>
      <c r="P21" s="15"/>
      <c r="Q21" s="87">
        <f t="shared" si="1"/>
        <v>18348289725</v>
      </c>
      <c r="R21" s="87"/>
    </row>
    <row r="22" spans="1:18" ht="21.75" customHeight="1">
      <c r="A22" s="23" t="s">
        <v>62</v>
      </c>
      <c r="C22" s="26">
        <v>0</v>
      </c>
      <c r="D22" s="15"/>
      <c r="E22" s="26">
        <v>0</v>
      </c>
      <c r="F22" s="15"/>
      <c r="G22" s="26">
        <v>0</v>
      </c>
      <c r="H22" s="15"/>
      <c r="I22" s="41">
        <f t="shared" si="0"/>
        <v>0</v>
      </c>
      <c r="J22" s="15"/>
      <c r="K22" s="26">
        <v>57800359</v>
      </c>
      <c r="L22" s="15"/>
      <c r="M22" s="26">
        <v>71158486688</v>
      </c>
      <c r="N22" s="15"/>
      <c r="O22" s="26">
        <v>68822314990</v>
      </c>
      <c r="P22" s="15"/>
      <c r="Q22" s="87">
        <f t="shared" si="1"/>
        <v>2336171698</v>
      </c>
      <c r="R22" s="87"/>
    </row>
    <row r="23" spans="1:18" ht="21.75" customHeight="1">
      <c r="A23" s="23" t="s">
        <v>18</v>
      </c>
      <c r="C23" s="26">
        <v>0</v>
      </c>
      <c r="D23" s="15"/>
      <c r="E23" s="26">
        <v>0</v>
      </c>
      <c r="F23" s="15"/>
      <c r="G23" s="26">
        <v>0</v>
      </c>
      <c r="H23" s="15"/>
      <c r="I23" s="41">
        <f t="shared" si="0"/>
        <v>0</v>
      </c>
      <c r="J23" s="15"/>
      <c r="K23" s="26">
        <v>564337945</v>
      </c>
      <c r="L23" s="15"/>
      <c r="M23" s="26">
        <v>297692910914</v>
      </c>
      <c r="N23" s="15"/>
      <c r="O23" s="26">
        <v>225531261571</v>
      </c>
      <c r="P23" s="15"/>
      <c r="Q23" s="87">
        <f t="shared" si="1"/>
        <v>72161649343</v>
      </c>
      <c r="R23" s="87"/>
    </row>
    <row r="24" spans="1:18" ht="21.75" customHeight="1">
      <c r="A24" s="23" t="s">
        <v>23</v>
      </c>
      <c r="C24" s="26">
        <v>0</v>
      </c>
      <c r="D24" s="15"/>
      <c r="E24" s="26">
        <v>0</v>
      </c>
      <c r="F24" s="15"/>
      <c r="G24" s="26">
        <v>0</v>
      </c>
      <c r="H24" s="15"/>
      <c r="I24" s="41">
        <f t="shared" si="0"/>
        <v>0</v>
      </c>
      <c r="J24" s="15"/>
      <c r="K24" s="26">
        <v>3400000</v>
      </c>
      <c r="L24" s="15"/>
      <c r="M24" s="26">
        <v>42028940090</v>
      </c>
      <c r="N24" s="15"/>
      <c r="O24" s="26">
        <v>45253436559</v>
      </c>
      <c r="P24" s="15"/>
      <c r="Q24" s="87">
        <f t="shared" si="1"/>
        <v>-3224496469</v>
      </c>
      <c r="R24" s="87"/>
    </row>
    <row r="25" spans="1:18" ht="21.75" customHeight="1">
      <c r="A25" s="23" t="s">
        <v>25</v>
      </c>
      <c r="C25" s="26">
        <v>0</v>
      </c>
      <c r="D25" s="15"/>
      <c r="E25" s="26">
        <v>0</v>
      </c>
      <c r="F25" s="15"/>
      <c r="G25" s="26">
        <v>0</v>
      </c>
      <c r="H25" s="15"/>
      <c r="I25" s="41">
        <f t="shared" si="0"/>
        <v>0</v>
      </c>
      <c r="J25" s="15"/>
      <c r="K25" s="26">
        <v>360000</v>
      </c>
      <c r="L25" s="15"/>
      <c r="M25" s="26">
        <v>4417411046</v>
      </c>
      <c r="N25" s="15"/>
      <c r="O25" s="26">
        <v>3562912190</v>
      </c>
      <c r="P25" s="15"/>
      <c r="Q25" s="87">
        <f t="shared" si="1"/>
        <v>854498856</v>
      </c>
      <c r="R25" s="87"/>
    </row>
    <row r="26" spans="1:18" ht="21.75" customHeight="1">
      <c r="A26" s="23" t="s">
        <v>63</v>
      </c>
      <c r="C26" s="26">
        <v>0</v>
      </c>
      <c r="D26" s="15"/>
      <c r="E26" s="26">
        <v>0</v>
      </c>
      <c r="F26" s="15"/>
      <c r="G26" s="26">
        <v>0</v>
      </c>
      <c r="H26" s="15"/>
      <c r="I26" s="41">
        <f t="shared" si="0"/>
        <v>0</v>
      </c>
      <c r="J26" s="15"/>
      <c r="K26" s="26">
        <v>12000000</v>
      </c>
      <c r="L26" s="15"/>
      <c r="M26" s="26">
        <v>19609126301</v>
      </c>
      <c r="N26" s="15"/>
      <c r="O26" s="26">
        <v>17403827400</v>
      </c>
      <c r="P26" s="15"/>
      <c r="Q26" s="87">
        <f t="shared" si="1"/>
        <v>2205298901</v>
      </c>
      <c r="R26" s="87"/>
    </row>
    <row r="27" spans="1:18" ht="21.75" customHeight="1">
      <c r="A27" s="23" t="s">
        <v>64</v>
      </c>
      <c r="C27" s="26">
        <v>0</v>
      </c>
      <c r="D27" s="15"/>
      <c r="E27" s="26">
        <v>0</v>
      </c>
      <c r="F27" s="15"/>
      <c r="G27" s="26">
        <v>0</v>
      </c>
      <c r="H27" s="15"/>
      <c r="I27" s="41">
        <f t="shared" si="0"/>
        <v>0</v>
      </c>
      <c r="J27" s="15"/>
      <c r="K27" s="26">
        <v>30168793</v>
      </c>
      <c r="L27" s="15"/>
      <c r="M27" s="26">
        <v>114578957856</v>
      </c>
      <c r="N27" s="15"/>
      <c r="O27" s="26">
        <v>95090363666</v>
      </c>
      <c r="P27" s="15"/>
      <c r="Q27" s="87">
        <f t="shared" si="1"/>
        <v>19488594190</v>
      </c>
      <c r="R27" s="87"/>
    </row>
    <row r="28" spans="1:18" ht="21.75" customHeight="1">
      <c r="A28" s="23" t="s">
        <v>65</v>
      </c>
      <c r="C28" s="26">
        <v>0</v>
      </c>
      <c r="D28" s="15"/>
      <c r="E28" s="26">
        <v>0</v>
      </c>
      <c r="F28" s="15"/>
      <c r="G28" s="26">
        <v>0</v>
      </c>
      <c r="H28" s="15"/>
      <c r="I28" s="41">
        <f t="shared" si="0"/>
        <v>0</v>
      </c>
      <c r="J28" s="15"/>
      <c r="K28" s="26">
        <v>55000000</v>
      </c>
      <c r="L28" s="15"/>
      <c r="M28" s="26">
        <v>160398655976</v>
      </c>
      <c r="N28" s="15"/>
      <c r="O28" s="26">
        <v>144590951149</v>
      </c>
      <c r="P28" s="15"/>
      <c r="Q28" s="87">
        <f t="shared" si="1"/>
        <v>15807704827</v>
      </c>
      <c r="R28" s="87"/>
    </row>
    <row r="29" spans="1:18" ht="21.75" customHeight="1">
      <c r="A29" s="23" t="s">
        <v>66</v>
      </c>
      <c r="C29" s="26">
        <v>0</v>
      </c>
      <c r="D29" s="15"/>
      <c r="E29" s="26">
        <v>0</v>
      </c>
      <c r="F29" s="15"/>
      <c r="G29" s="26">
        <v>0</v>
      </c>
      <c r="H29" s="15"/>
      <c r="I29" s="41">
        <f t="shared" si="0"/>
        <v>0</v>
      </c>
      <c r="J29" s="15"/>
      <c r="K29" s="26">
        <v>113917000</v>
      </c>
      <c r="L29" s="15"/>
      <c r="M29" s="26">
        <v>54962176550</v>
      </c>
      <c r="N29" s="15"/>
      <c r="O29" s="26">
        <v>45484241034</v>
      </c>
      <c r="P29" s="15"/>
      <c r="Q29" s="87">
        <f t="shared" si="1"/>
        <v>9477935516</v>
      </c>
      <c r="R29" s="87"/>
    </row>
    <row r="30" spans="1:18" ht="21.75" customHeight="1">
      <c r="A30" s="20" t="s">
        <v>67</v>
      </c>
      <c r="C30" s="28">
        <v>0</v>
      </c>
      <c r="D30" s="15"/>
      <c r="E30" s="28">
        <v>0</v>
      </c>
      <c r="F30" s="15"/>
      <c r="G30" s="28">
        <v>0</v>
      </c>
      <c r="H30" s="15"/>
      <c r="I30" s="41">
        <f t="shared" si="0"/>
        <v>0</v>
      </c>
      <c r="J30" s="15"/>
      <c r="K30" s="28">
        <v>19390000</v>
      </c>
      <c r="L30" s="15"/>
      <c r="M30" s="28">
        <v>106309443872</v>
      </c>
      <c r="N30" s="15"/>
      <c r="O30" s="28">
        <v>78697392864</v>
      </c>
      <c r="P30" s="15"/>
      <c r="Q30" s="87">
        <f t="shared" si="1"/>
        <v>27612051008</v>
      </c>
      <c r="R30" s="87"/>
    </row>
    <row r="31" spans="1:18" ht="21.75" customHeight="1">
      <c r="A31" s="5" t="s">
        <v>27</v>
      </c>
      <c r="C31" s="17"/>
      <c r="D31" s="15"/>
      <c r="E31" s="17">
        <f>SUM(E8:E30)</f>
        <v>73866766319</v>
      </c>
      <c r="F31" s="15"/>
      <c r="G31" s="17">
        <f>SUM(G8:G30)</f>
        <v>60922714548</v>
      </c>
      <c r="H31" s="15"/>
      <c r="I31" s="65">
        <f>SUM(I8:I30)</f>
        <v>12944051771</v>
      </c>
      <c r="J31" s="15"/>
      <c r="K31" s="17"/>
      <c r="L31" s="15"/>
      <c r="M31" s="17">
        <f>SUM(M8:M30)</f>
        <v>1571702208213</v>
      </c>
      <c r="N31" s="15"/>
      <c r="O31" s="17">
        <f>SUM(O8:O30)</f>
        <v>1324429144902</v>
      </c>
      <c r="P31" s="15"/>
      <c r="Q31" s="88">
        <f>SUM(Q8:R30)</f>
        <v>247273063311</v>
      </c>
      <c r="R31" s="88"/>
    </row>
    <row r="33" spans="13:17">
      <c r="Q33" s="48"/>
    </row>
    <row r="35" spans="13:17">
      <c r="M35" s="48"/>
      <c r="O35" s="48"/>
      <c r="Q35" s="48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R25"/>
  <sheetViews>
    <sheetView rightToLeft="1" view="pageBreakPreview" zoomScaleNormal="100" zoomScaleSheetLayoutView="100" workbookViewId="0">
      <selection activeCell="I20" sqref="I20"/>
    </sheetView>
  </sheetViews>
  <sheetFormatPr defaultRowHeight="12.75"/>
  <cols>
    <col min="1" max="1" width="27.28515625" bestFit="1" customWidth="1"/>
    <col min="2" max="2" width="1.28515625" customWidth="1"/>
    <col min="3" max="3" width="13.85546875" bestFit="1" customWidth="1"/>
    <col min="4" max="4" width="1.28515625" customWidth="1"/>
    <col min="5" max="5" width="19.14062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8.42578125" bestFit="1" customWidth="1"/>
    <col min="14" max="14" width="1.28515625" customWidth="1"/>
    <col min="15" max="15" width="17.85546875" bestFit="1" customWidth="1"/>
    <col min="16" max="16" width="1.28515625" customWidth="1"/>
    <col min="17" max="17" width="25.140625" customWidth="1"/>
    <col min="18" max="18" width="1.28515625" customWidth="1"/>
    <col min="19" max="19" width="0.28515625" customWidth="1"/>
  </cols>
  <sheetData>
    <row r="1" spans="1:1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21.75" customHeight="1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ht="14.45" customHeight="1"/>
    <row r="5" spans="1:18" ht="14.45" customHeight="1">
      <c r="A5" s="86" t="s">
        <v>90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14.45" customHeight="1">
      <c r="A6" s="82" t="s">
        <v>37</v>
      </c>
      <c r="C6" s="82" t="s">
        <v>49</v>
      </c>
      <c r="D6" s="82"/>
      <c r="E6" s="82"/>
      <c r="F6" s="82"/>
      <c r="G6" s="82"/>
      <c r="H6" s="82"/>
      <c r="I6" s="82"/>
      <c r="K6" s="82" t="s">
        <v>50</v>
      </c>
      <c r="L6" s="82"/>
      <c r="M6" s="82"/>
      <c r="N6" s="82"/>
      <c r="O6" s="82"/>
      <c r="P6" s="82"/>
      <c r="Q6" s="82"/>
      <c r="R6" s="82"/>
    </row>
    <row r="7" spans="1:18" ht="36.75" customHeight="1">
      <c r="A7" s="82"/>
      <c r="C7" s="6" t="s">
        <v>12</v>
      </c>
      <c r="D7" s="3"/>
      <c r="E7" s="6" t="s">
        <v>14</v>
      </c>
      <c r="F7" s="3"/>
      <c r="G7" s="6" t="s">
        <v>88</v>
      </c>
      <c r="H7" s="3"/>
      <c r="I7" s="6" t="s">
        <v>91</v>
      </c>
      <c r="K7" s="6" t="s">
        <v>12</v>
      </c>
      <c r="L7" s="3"/>
      <c r="M7" s="6" t="s">
        <v>14</v>
      </c>
      <c r="N7" s="3"/>
      <c r="O7" s="6" t="s">
        <v>88</v>
      </c>
      <c r="P7" s="3"/>
      <c r="Q7" s="89" t="s">
        <v>91</v>
      </c>
      <c r="R7" s="89"/>
    </row>
    <row r="8" spans="1:18" ht="21.75" customHeight="1">
      <c r="A8" s="39" t="s">
        <v>22</v>
      </c>
      <c r="B8" s="13"/>
      <c r="C8" s="40">
        <v>11000000</v>
      </c>
      <c r="D8" s="15"/>
      <c r="E8" s="40">
        <v>18719173550</v>
      </c>
      <c r="F8" s="15"/>
      <c r="G8" s="40">
        <v>21298724374</v>
      </c>
      <c r="H8" s="15"/>
      <c r="I8" s="40">
        <f>E8-G8</f>
        <v>-2579550824</v>
      </c>
      <c r="J8" s="15"/>
      <c r="K8" s="40">
        <v>11000000</v>
      </c>
      <c r="L8" s="15"/>
      <c r="M8" s="40">
        <v>18719173550</v>
      </c>
      <c r="N8" s="15"/>
      <c r="O8" s="40">
        <v>17723837957</v>
      </c>
      <c r="P8" s="15"/>
      <c r="Q8" s="84">
        <f>M8-O8</f>
        <v>995335593</v>
      </c>
      <c r="R8" s="84"/>
    </row>
    <row r="9" spans="1:18" ht="21.75" customHeight="1">
      <c r="A9" s="38" t="s">
        <v>18</v>
      </c>
      <c r="B9" s="13"/>
      <c r="C9" s="36">
        <v>8200000000</v>
      </c>
      <c r="D9" s="15"/>
      <c r="E9" s="36">
        <v>4979607768000</v>
      </c>
      <c r="F9" s="15"/>
      <c r="G9" s="36">
        <v>5060973908000</v>
      </c>
      <c r="H9" s="15"/>
      <c r="I9" s="46">
        <f t="shared" ref="I9:I14" si="0">E9-G9</f>
        <v>-81366140000</v>
      </c>
      <c r="J9" s="15"/>
      <c r="K9" s="36">
        <v>8200000000</v>
      </c>
      <c r="L9" s="15"/>
      <c r="M9" s="36">
        <v>4979607768000</v>
      </c>
      <c r="N9" s="15"/>
      <c r="O9" s="36">
        <v>3277817727051</v>
      </c>
      <c r="P9" s="15"/>
      <c r="Q9" s="87">
        <f t="shared" ref="Q9:Q13" si="1">M9-O9</f>
        <v>1701790040949</v>
      </c>
      <c r="R9" s="87"/>
    </row>
    <row r="10" spans="1:18" ht="21.75" customHeight="1">
      <c r="A10" s="38" t="s">
        <v>23</v>
      </c>
      <c r="B10" s="13"/>
      <c r="C10" s="36">
        <v>816000</v>
      </c>
      <c r="D10" s="15"/>
      <c r="E10" s="36">
        <v>9886343227</v>
      </c>
      <c r="F10" s="15"/>
      <c r="G10" s="36">
        <v>10841780164</v>
      </c>
      <c r="H10" s="15"/>
      <c r="I10" s="46">
        <f t="shared" si="0"/>
        <v>-955436937</v>
      </c>
      <c r="J10" s="15"/>
      <c r="K10" s="36">
        <v>816000</v>
      </c>
      <c r="L10" s="15"/>
      <c r="M10" s="36">
        <v>9886343227</v>
      </c>
      <c r="N10" s="15"/>
      <c r="O10" s="36">
        <v>10860824778</v>
      </c>
      <c r="P10" s="15"/>
      <c r="Q10" s="87">
        <f t="shared" si="1"/>
        <v>-974481551</v>
      </c>
      <c r="R10" s="87"/>
    </row>
    <row r="11" spans="1:18" ht="21.75" customHeight="1">
      <c r="A11" s="38" t="s">
        <v>25</v>
      </c>
      <c r="B11" s="13"/>
      <c r="C11" s="36">
        <v>360000</v>
      </c>
      <c r="D11" s="15"/>
      <c r="E11" s="36">
        <v>4672400976</v>
      </c>
      <c r="F11" s="15"/>
      <c r="G11" s="36">
        <v>4515225408</v>
      </c>
      <c r="H11" s="15"/>
      <c r="I11" s="46">
        <f t="shared" si="0"/>
        <v>157175568</v>
      </c>
      <c r="J11" s="15"/>
      <c r="K11" s="36">
        <v>360000</v>
      </c>
      <c r="L11" s="15"/>
      <c r="M11" s="36">
        <v>4672400976</v>
      </c>
      <c r="N11" s="15"/>
      <c r="O11" s="36">
        <v>3562912187</v>
      </c>
      <c r="P11" s="15"/>
      <c r="Q11" s="87">
        <f t="shared" si="1"/>
        <v>1109488789</v>
      </c>
      <c r="R11" s="87"/>
    </row>
    <row r="12" spans="1:18" ht="21.75" customHeight="1">
      <c r="A12" s="38" t="s">
        <v>21</v>
      </c>
      <c r="B12" s="13"/>
      <c r="C12" s="36">
        <v>375000</v>
      </c>
      <c r="D12" s="15"/>
      <c r="E12" s="36">
        <v>10697910937</v>
      </c>
      <c r="F12" s="15"/>
      <c r="G12" s="36">
        <v>10083943875</v>
      </c>
      <c r="H12" s="15"/>
      <c r="I12" s="46">
        <f>E12-G12</f>
        <v>613967062</v>
      </c>
      <c r="J12" s="15"/>
      <c r="K12" s="36">
        <v>375000</v>
      </c>
      <c r="L12" s="15"/>
      <c r="M12" s="36">
        <v>10697910938</v>
      </c>
      <c r="N12" s="15"/>
      <c r="O12" s="36">
        <v>6693024691</v>
      </c>
      <c r="P12" s="15"/>
      <c r="Q12" s="87">
        <f>M12-O12</f>
        <v>4004886247</v>
      </c>
      <c r="R12" s="87"/>
    </row>
    <row r="13" spans="1:18" ht="21.75" customHeight="1">
      <c r="A13" s="38" t="s">
        <v>24</v>
      </c>
      <c r="B13" s="13"/>
      <c r="C13" s="36">
        <v>257500</v>
      </c>
      <c r="D13" s="15"/>
      <c r="E13" s="36">
        <v>4829130023</v>
      </c>
      <c r="F13" s="15"/>
      <c r="G13" s="36">
        <v>6154192933</v>
      </c>
      <c r="H13" s="15"/>
      <c r="I13" s="46">
        <f t="shared" si="0"/>
        <v>-1325062910</v>
      </c>
      <c r="J13" s="15"/>
      <c r="K13" s="36">
        <v>257500</v>
      </c>
      <c r="L13" s="15"/>
      <c r="M13" s="36">
        <v>4829130022</v>
      </c>
      <c r="N13" s="15"/>
      <c r="O13" s="36">
        <v>4199053015</v>
      </c>
      <c r="P13" s="15"/>
      <c r="Q13" s="87">
        <f t="shared" si="1"/>
        <v>630077007</v>
      </c>
      <c r="R13" s="87"/>
    </row>
    <row r="14" spans="1:18" ht="21.75" customHeight="1">
      <c r="A14" s="35" t="s">
        <v>26</v>
      </c>
      <c r="B14" s="13"/>
      <c r="C14" s="37">
        <v>58750</v>
      </c>
      <c r="D14" s="15"/>
      <c r="E14" s="37">
        <v>2451341018</v>
      </c>
      <c r="F14" s="15"/>
      <c r="G14" s="37">
        <v>1854010630</v>
      </c>
      <c r="H14" s="15"/>
      <c r="I14" s="46">
        <f t="shared" si="0"/>
        <v>597330388</v>
      </c>
      <c r="J14" s="15"/>
      <c r="K14" s="37">
        <v>58750</v>
      </c>
      <c r="L14" s="15"/>
      <c r="M14" s="37">
        <v>2451341018</v>
      </c>
      <c r="N14" s="15"/>
      <c r="O14" s="37">
        <v>1608763603</v>
      </c>
      <c r="P14" s="15"/>
      <c r="Q14" s="87">
        <f>M14-O14</f>
        <v>842577415</v>
      </c>
      <c r="R14" s="87"/>
    </row>
    <row r="15" spans="1:18" ht="21.75" customHeight="1" thickBot="1">
      <c r="A15" s="5" t="s">
        <v>27</v>
      </c>
      <c r="B15" s="13"/>
      <c r="C15" s="47"/>
      <c r="D15" s="15"/>
      <c r="E15" s="47">
        <f>SUM(E8:E14)</f>
        <v>5030864067731</v>
      </c>
      <c r="F15" s="15"/>
      <c r="G15" s="47">
        <f>SUM(G8:G14)</f>
        <v>5115721785384</v>
      </c>
      <c r="H15" s="15"/>
      <c r="I15" s="65">
        <f>SUM(I8:I14)</f>
        <v>-84857717653</v>
      </c>
      <c r="J15" s="15"/>
      <c r="K15" s="47"/>
      <c r="L15" s="15"/>
      <c r="M15" s="47">
        <f>SUM(M8:M14)</f>
        <v>5030864067731</v>
      </c>
      <c r="N15" s="15"/>
      <c r="O15" s="47">
        <f>SUM(O8:O14)</f>
        <v>3322466143282</v>
      </c>
      <c r="P15" s="15"/>
      <c r="Q15" s="88">
        <f>SUM(Q8:R14)</f>
        <v>1708397924449</v>
      </c>
      <c r="R15" s="88"/>
    </row>
    <row r="16" spans="1:18" ht="19.5" thickTop="1">
      <c r="E16" s="48"/>
      <c r="I16" s="46"/>
    </row>
    <row r="17" spans="5:9" ht="18.75">
      <c r="E17" s="48"/>
      <c r="I17" s="46"/>
    </row>
    <row r="18" spans="5:9" ht="18.75">
      <c r="E18" s="48"/>
      <c r="I18" s="46"/>
    </row>
    <row r="19" spans="5:9" ht="18.75">
      <c r="E19" s="48"/>
      <c r="I19" s="46"/>
    </row>
    <row r="20" spans="5:9" ht="18.75">
      <c r="E20" s="48"/>
      <c r="I20" s="46"/>
    </row>
    <row r="21" spans="5:9" ht="18.75">
      <c r="E21" s="48"/>
      <c r="I21" s="46"/>
    </row>
    <row r="22" spans="5:9" ht="18.75">
      <c r="E22" s="48"/>
      <c r="I22" s="46"/>
    </row>
    <row r="23" spans="5:9" ht="18.75">
      <c r="E23" s="48"/>
      <c r="I23" s="46"/>
    </row>
    <row r="24" spans="5:9">
      <c r="I24" s="73"/>
    </row>
    <row r="25" spans="5:9">
      <c r="I25" s="72"/>
    </row>
  </sheetData>
  <mergeCells count="16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D28"/>
  <sheetViews>
    <sheetView rightToLeft="1" view="pageBreakPreview" zoomScaleNormal="100" zoomScaleSheetLayoutView="100" workbookViewId="0">
      <selection activeCell="Z9" sqref="Z9:Z17"/>
    </sheetView>
  </sheetViews>
  <sheetFormatPr defaultRowHeight="12.75"/>
  <cols>
    <col min="1" max="1" width="3.5703125" style="15" bestFit="1" customWidth="1"/>
    <col min="2" max="2" width="2.5703125" style="15" customWidth="1"/>
    <col min="3" max="3" width="23.42578125" style="15" customWidth="1"/>
    <col min="4" max="5" width="1.28515625" style="15" customWidth="1"/>
    <col min="6" max="6" width="13.85546875" style="15" bestFit="1" customWidth="1"/>
    <col min="7" max="7" width="1.28515625" style="15" customWidth="1"/>
    <col min="8" max="8" width="17.85546875" style="15" bestFit="1" customWidth="1"/>
    <col min="9" max="9" width="1.28515625" style="15" customWidth="1"/>
    <col min="10" max="10" width="17.7109375" style="15" bestFit="1" customWidth="1"/>
    <col min="11" max="11" width="1.28515625" style="15" customWidth="1"/>
    <col min="12" max="12" width="5.42578125" style="15" bestFit="1" customWidth="1"/>
    <col min="13" max="13" width="1.28515625" style="15" customWidth="1"/>
    <col min="14" max="14" width="12.85546875" style="15" bestFit="1" customWidth="1"/>
    <col min="15" max="15" width="1.28515625" style="15" customWidth="1"/>
    <col min="16" max="16" width="10.7109375" style="15" bestFit="1" customWidth="1"/>
    <col min="17" max="17" width="1.28515625" style="15" customWidth="1"/>
    <col min="18" max="18" width="15" style="15" bestFit="1" customWidth="1"/>
    <col min="19" max="19" width="1.28515625" style="15" customWidth="1"/>
    <col min="20" max="20" width="15.42578125" style="15" bestFit="1" customWidth="1"/>
    <col min="21" max="21" width="1.28515625" style="15" customWidth="1"/>
    <col min="22" max="22" width="16.140625" style="15" bestFit="1" customWidth="1"/>
    <col min="23" max="23" width="1.28515625" style="15" customWidth="1"/>
    <col min="24" max="24" width="17.85546875" style="15" bestFit="1" customWidth="1"/>
    <col min="25" max="25" width="1.28515625" style="15" customWidth="1"/>
    <col min="26" max="26" width="19.140625" style="15" bestFit="1" customWidth="1"/>
    <col min="27" max="27" width="1.28515625" style="15" customWidth="1"/>
    <col min="28" max="28" width="19.140625" style="15" bestFit="1" customWidth="1"/>
    <col min="29" max="29" width="0.28515625" style="15" customWidth="1"/>
    <col min="30" max="16384" width="9.140625" style="15"/>
  </cols>
  <sheetData>
    <row r="1" spans="1:30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30" ht="21.75" customHeight="1">
      <c r="A2" s="85" t="s">
        <v>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30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30" s="30" customFormat="1" ht="21" customHeight="1">
      <c r="A4" s="29" t="s">
        <v>2</v>
      </c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30" s="30" customFormat="1" ht="19.5" customHeight="1">
      <c r="A5" s="79" t="s">
        <v>4</v>
      </c>
      <c r="B5" s="79"/>
      <c r="C5" s="79" t="s">
        <v>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D5" s="31"/>
    </row>
    <row r="6" spans="1:30" ht="14.45" customHeight="1">
      <c r="F6" s="82" t="s">
        <v>6</v>
      </c>
      <c r="G6" s="82"/>
      <c r="H6" s="82"/>
      <c r="I6" s="82"/>
      <c r="J6" s="82"/>
      <c r="L6" s="82" t="s">
        <v>7</v>
      </c>
      <c r="M6" s="82"/>
      <c r="N6" s="82"/>
      <c r="O6" s="82"/>
      <c r="P6" s="82"/>
      <c r="Q6" s="82"/>
      <c r="R6" s="82"/>
      <c r="T6" s="82" t="s">
        <v>8</v>
      </c>
      <c r="U6" s="82"/>
      <c r="V6" s="82"/>
      <c r="W6" s="82"/>
      <c r="X6" s="82"/>
      <c r="Y6" s="82"/>
      <c r="Z6" s="82"/>
      <c r="AA6" s="82"/>
      <c r="AB6" s="82"/>
    </row>
    <row r="7" spans="1:30" ht="14.45" customHeight="1">
      <c r="F7" s="24"/>
      <c r="G7" s="24"/>
      <c r="H7" s="24"/>
      <c r="I7" s="24"/>
      <c r="J7" s="24"/>
      <c r="L7" s="81" t="s">
        <v>9</v>
      </c>
      <c r="M7" s="81"/>
      <c r="N7" s="81"/>
      <c r="O7" s="24"/>
      <c r="P7" s="81" t="s">
        <v>10</v>
      </c>
      <c r="Q7" s="81"/>
      <c r="R7" s="81"/>
      <c r="T7" s="24"/>
      <c r="U7" s="24"/>
      <c r="V7" s="24"/>
      <c r="W7" s="24"/>
      <c r="X7" s="24"/>
      <c r="Y7" s="24"/>
      <c r="Z7" s="24"/>
      <c r="AA7" s="24"/>
      <c r="AB7" s="24"/>
    </row>
    <row r="8" spans="1:30" ht="14.45" customHeight="1">
      <c r="A8" s="82" t="s">
        <v>11</v>
      </c>
      <c r="B8" s="82"/>
      <c r="C8" s="82"/>
      <c r="E8" s="82" t="s">
        <v>12</v>
      </c>
      <c r="F8" s="82"/>
      <c r="H8" s="2" t="s">
        <v>13</v>
      </c>
      <c r="J8" s="2" t="s">
        <v>14</v>
      </c>
      <c r="L8" s="4" t="s">
        <v>12</v>
      </c>
      <c r="M8" s="24"/>
      <c r="N8" s="4" t="s">
        <v>13</v>
      </c>
      <c r="P8" s="4" t="s">
        <v>12</v>
      </c>
      <c r="Q8" s="24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0" ht="21.75" customHeight="1">
      <c r="A9" s="83" t="s">
        <v>18</v>
      </c>
      <c r="B9" s="83"/>
      <c r="C9" s="83"/>
      <c r="E9" s="84">
        <v>8200000000</v>
      </c>
      <c r="F9" s="84"/>
      <c r="H9" s="19">
        <v>3205509980900</v>
      </c>
      <c r="J9" s="19">
        <v>5060973908000</v>
      </c>
      <c r="L9" s="19">
        <v>0</v>
      </c>
      <c r="N9" s="19">
        <v>0</v>
      </c>
      <c r="P9" s="19">
        <v>0</v>
      </c>
      <c r="R9" s="19">
        <v>0</v>
      </c>
      <c r="T9" s="19">
        <v>8200000000</v>
      </c>
      <c r="V9" s="19">
        <v>612</v>
      </c>
      <c r="X9" s="19">
        <v>3205509980900</v>
      </c>
      <c r="Z9" s="19">
        <v>4979607768000</v>
      </c>
      <c r="AB9" s="49">
        <f>Z9/AB22</f>
        <v>0.98782517387244728</v>
      </c>
    </row>
    <row r="10" spans="1:30" ht="21.75" customHeight="1">
      <c r="A10" s="80" t="s">
        <v>19</v>
      </c>
      <c r="B10" s="80"/>
      <c r="C10" s="80"/>
      <c r="E10" s="76">
        <v>650000</v>
      </c>
      <c r="F10" s="76"/>
      <c r="H10" s="22">
        <v>32040227432</v>
      </c>
      <c r="J10" s="22">
        <v>36628158645</v>
      </c>
      <c r="L10" s="22">
        <v>0</v>
      </c>
      <c r="N10" s="22">
        <v>0</v>
      </c>
      <c r="P10" s="22">
        <v>-650000</v>
      </c>
      <c r="R10" s="22">
        <v>37654247283</v>
      </c>
      <c r="T10" s="22">
        <v>0</v>
      </c>
      <c r="V10" s="22">
        <v>0</v>
      </c>
      <c r="X10" s="22">
        <v>0</v>
      </c>
      <c r="Z10" s="22">
        <v>0</v>
      </c>
      <c r="AB10" s="50">
        <f>Z10/AB22</f>
        <v>0</v>
      </c>
    </row>
    <row r="11" spans="1:30" ht="21.75" customHeight="1">
      <c r="A11" s="80" t="s">
        <v>20</v>
      </c>
      <c r="B11" s="80"/>
      <c r="C11" s="80"/>
      <c r="E11" s="76">
        <v>3000000</v>
      </c>
      <c r="F11" s="76"/>
      <c r="H11" s="22">
        <v>14314919741</v>
      </c>
      <c r="J11" s="22">
        <v>17860860000</v>
      </c>
      <c r="L11" s="22">
        <v>0</v>
      </c>
      <c r="N11" s="22">
        <v>0</v>
      </c>
      <c r="P11" s="22">
        <v>-3000000</v>
      </c>
      <c r="R11" s="22">
        <v>18205529327</v>
      </c>
      <c r="T11" s="22">
        <v>0</v>
      </c>
      <c r="V11" s="22">
        <v>0</v>
      </c>
      <c r="X11" s="22">
        <v>0</v>
      </c>
      <c r="Z11" s="22">
        <v>0</v>
      </c>
      <c r="AB11" s="50">
        <f>Z11/AB22</f>
        <v>0</v>
      </c>
    </row>
    <row r="12" spans="1:30" ht="21.75" customHeight="1">
      <c r="A12" s="80" t="s">
        <v>21</v>
      </c>
      <c r="B12" s="80"/>
      <c r="C12" s="80"/>
      <c r="E12" s="76">
        <v>375000</v>
      </c>
      <c r="F12" s="76"/>
      <c r="H12" s="22">
        <v>6693024691</v>
      </c>
      <c r="J12" s="22">
        <v>10083943875</v>
      </c>
      <c r="L12" s="22">
        <v>0</v>
      </c>
      <c r="N12" s="22">
        <v>0</v>
      </c>
      <c r="P12" s="22">
        <v>0</v>
      </c>
      <c r="R12" s="22">
        <v>0</v>
      </c>
      <c r="T12" s="22">
        <v>375000</v>
      </c>
      <c r="V12" s="22">
        <v>28750</v>
      </c>
      <c r="X12" s="22">
        <v>6693024691</v>
      </c>
      <c r="Z12" s="22">
        <v>10697910937.5</v>
      </c>
      <c r="AB12" s="50">
        <f>Z12/AB22</f>
        <v>2.1221883779316761E-3</v>
      </c>
    </row>
    <row r="13" spans="1:30" ht="21.75" customHeight="1">
      <c r="A13" s="80" t="s">
        <v>22</v>
      </c>
      <c r="B13" s="80"/>
      <c r="C13" s="80"/>
      <c r="E13" s="76">
        <v>16436591</v>
      </c>
      <c r="F13" s="76"/>
      <c r="H13" s="22">
        <v>30112625784</v>
      </c>
      <c r="J13" s="22">
        <v>30058475127.343498</v>
      </c>
      <c r="L13" s="22">
        <v>0</v>
      </c>
      <c r="N13" s="22">
        <v>0</v>
      </c>
      <c r="P13" s="22">
        <v>-5436591</v>
      </c>
      <c r="R13" s="22">
        <v>10244281182</v>
      </c>
      <c r="T13" s="22">
        <v>11000000</v>
      </c>
      <c r="V13" s="22">
        <v>1715</v>
      </c>
      <c r="X13" s="22">
        <v>20152529422</v>
      </c>
      <c r="Z13" s="22">
        <v>18719173550</v>
      </c>
      <c r="AB13" s="50">
        <f>Z13/AB22</f>
        <v>3.7133990724341859E-3</v>
      </c>
    </row>
    <row r="14" spans="1:30" ht="21.75" customHeight="1">
      <c r="A14" s="80" t="s">
        <v>23</v>
      </c>
      <c r="B14" s="80"/>
      <c r="C14" s="80"/>
      <c r="E14" s="76">
        <v>816000</v>
      </c>
      <c r="F14" s="76"/>
      <c r="H14" s="22">
        <v>10860824778</v>
      </c>
      <c r="J14" s="22">
        <v>10841780164.799999</v>
      </c>
      <c r="L14" s="22">
        <v>0</v>
      </c>
      <c r="N14" s="22">
        <v>0</v>
      </c>
      <c r="P14" s="22">
        <v>0</v>
      </c>
      <c r="R14" s="22">
        <v>0</v>
      </c>
      <c r="T14" s="22">
        <v>816000</v>
      </c>
      <c r="V14" s="22">
        <v>12210</v>
      </c>
      <c r="X14" s="22">
        <v>10860824778</v>
      </c>
      <c r="Z14" s="22">
        <v>9886343227.2000008</v>
      </c>
      <c r="AB14" s="50">
        <f>Z14/AB22</f>
        <v>1.9611943695906639E-3</v>
      </c>
    </row>
    <row r="15" spans="1:30" ht="21.75" customHeight="1">
      <c r="A15" s="80" t="s">
        <v>24</v>
      </c>
      <c r="B15" s="80"/>
      <c r="C15" s="80"/>
      <c r="E15" s="76">
        <v>515000</v>
      </c>
      <c r="F15" s="76"/>
      <c r="H15" s="22">
        <v>8398106035</v>
      </c>
      <c r="J15" s="22">
        <v>10353245953</v>
      </c>
      <c r="L15" s="22">
        <v>0</v>
      </c>
      <c r="N15" s="22">
        <v>0</v>
      </c>
      <c r="P15" s="22">
        <v>-257500</v>
      </c>
      <c r="R15" s="22">
        <v>5545278128</v>
      </c>
      <c r="T15" s="22">
        <v>257500</v>
      </c>
      <c r="V15" s="22">
        <v>18900</v>
      </c>
      <c r="X15" s="22">
        <v>4199053015</v>
      </c>
      <c r="Z15" s="22">
        <v>4829130022.5</v>
      </c>
      <c r="AB15" s="50">
        <f>Z15/AB22</f>
        <v>9.5797428761034049E-4</v>
      </c>
    </row>
    <row r="16" spans="1:30" ht="21.75" customHeight="1">
      <c r="A16" s="80" t="s">
        <v>25</v>
      </c>
      <c r="B16" s="80"/>
      <c r="C16" s="80"/>
      <c r="E16" s="76">
        <v>360000</v>
      </c>
      <c r="F16" s="76"/>
      <c r="H16" s="22">
        <v>3562912187</v>
      </c>
      <c r="J16" s="22">
        <v>4515225408</v>
      </c>
      <c r="L16" s="22">
        <v>0</v>
      </c>
      <c r="N16" s="22">
        <v>0</v>
      </c>
      <c r="P16" s="22">
        <v>0</v>
      </c>
      <c r="R16" s="22">
        <v>0</v>
      </c>
      <c r="T16" s="22">
        <v>360000</v>
      </c>
      <c r="V16" s="22">
        <v>13080</v>
      </c>
      <c r="X16" s="22">
        <v>3562912187</v>
      </c>
      <c r="Z16" s="22">
        <v>4672400976</v>
      </c>
      <c r="AB16" s="50">
        <f>Z16/AB22</f>
        <v>9.2688330518304234E-4</v>
      </c>
    </row>
    <row r="17" spans="1:28" ht="21.75" customHeight="1">
      <c r="A17" s="75" t="s">
        <v>26</v>
      </c>
      <c r="B17" s="75"/>
      <c r="C17" s="75"/>
      <c r="D17" s="27"/>
      <c r="E17" s="76">
        <v>117500</v>
      </c>
      <c r="F17" s="77"/>
      <c r="H17" s="21">
        <v>3217527205</v>
      </c>
      <c r="J17" s="21">
        <v>3462774232.5</v>
      </c>
      <c r="L17" s="21">
        <v>0</v>
      </c>
      <c r="N17" s="21">
        <v>0</v>
      </c>
      <c r="P17" s="21">
        <v>-58750</v>
      </c>
      <c r="R17" s="21">
        <v>2217430399</v>
      </c>
      <c r="T17" s="21">
        <v>58750</v>
      </c>
      <c r="V17" s="21">
        <v>42050</v>
      </c>
      <c r="X17" s="21">
        <v>1608763603</v>
      </c>
      <c r="Z17" s="21">
        <v>2451341018.125</v>
      </c>
      <c r="AB17" s="51">
        <f>Z17/AB22</f>
        <v>4.8628255080872669E-4</v>
      </c>
    </row>
    <row r="18" spans="1:28" ht="21.75" customHeight="1">
      <c r="A18" s="78" t="s">
        <v>27</v>
      </c>
      <c r="B18" s="78"/>
      <c r="C18" s="78"/>
      <c r="D18" s="78"/>
      <c r="F18" s="17"/>
      <c r="H18" s="17">
        <f>SUM(H9:H17)</f>
        <v>3314710148753</v>
      </c>
      <c r="J18" s="17">
        <f>SUM(J9:J17)</f>
        <v>5184778371405.6436</v>
      </c>
      <c r="L18" s="17">
        <v>0</v>
      </c>
      <c r="N18" s="17">
        <v>0</v>
      </c>
      <c r="P18" s="17"/>
      <c r="R18" s="17">
        <f>SUM(R9:R17)</f>
        <v>73866766319</v>
      </c>
      <c r="T18" s="17"/>
      <c r="V18" s="17"/>
      <c r="X18" s="17">
        <f>SUM(X9:X17)</f>
        <v>3252587088596</v>
      </c>
      <c r="Z18" s="17">
        <f>SUM(Z9:Z17)</f>
        <v>5030864067731.3252</v>
      </c>
      <c r="AB18" s="44">
        <f>SUM(AB9:AB17)</f>
        <v>0.99799309583600593</v>
      </c>
    </row>
    <row r="21" spans="1:28">
      <c r="T21" s="71"/>
    </row>
    <row r="22" spans="1:28">
      <c r="T22" s="71"/>
      <c r="Z22" s="71"/>
      <c r="AB22" s="52">
        <v>5040980833156</v>
      </c>
    </row>
    <row r="23" spans="1:28">
      <c r="T23" s="71"/>
      <c r="Z23" s="71"/>
    </row>
    <row r="24" spans="1:28">
      <c r="T24" s="71"/>
      <c r="Z24" s="71"/>
    </row>
    <row r="25" spans="1:28">
      <c r="T25" s="71"/>
      <c r="Z25" s="71"/>
      <c r="AA25" s="71"/>
      <c r="AB25" s="71"/>
    </row>
    <row r="26" spans="1:28">
      <c r="T26" s="71"/>
      <c r="Z26" s="71"/>
    </row>
    <row r="27" spans="1:28">
      <c r="T27" s="71"/>
      <c r="Z27" s="71"/>
    </row>
    <row r="28" spans="1:28">
      <c r="Z28" s="71"/>
    </row>
  </sheetData>
  <mergeCells count="32">
    <mergeCell ref="A1:AB1"/>
    <mergeCell ref="A2:AB2"/>
    <mergeCell ref="A3:AB3"/>
    <mergeCell ref="A5:B5"/>
    <mergeCell ref="F6:J6"/>
    <mergeCell ref="L6:R6"/>
    <mergeCell ref="T6:AB6"/>
    <mergeCell ref="L7:N7"/>
    <mergeCell ref="P7:R7"/>
    <mergeCell ref="E13:F13"/>
    <mergeCell ref="A8:C8"/>
    <mergeCell ref="E8:F8"/>
    <mergeCell ref="A9:C9"/>
    <mergeCell ref="E9:F9"/>
    <mergeCell ref="A10:C10"/>
    <mergeCell ref="E10:F10"/>
    <mergeCell ref="A17:C17"/>
    <mergeCell ref="E17:F17"/>
    <mergeCell ref="A18:D18"/>
    <mergeCell ref="B4:AA4"/>
    <mergeCell ref="C5:AA5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L14"/>
  <sheetViews>
    <sheetView rightToLeft="1" view="pageBreakPreview" zoomScale="115" zoomScaleNormal="100" zoomScaleSheetLayoutView="115" workbookViewId="0">
      <selection sqref="A1:L1"/>
    </sheetView>
  </sheetViews>
  <sheetFormatPr defaultRowHeight="12.75"/>
  <cols>
    <col min="1" max="1" width="6.28515625" style="15" bestFit="1" customWidth="1"/>
    <col min="2" max="2" width="35" style="15" customWidth="1"/>
    <col min="3" max="3" width="1.28515625" style="15" customWidth="1"/>
    <col min="4" max="4" width="15" style="15" bestFit="1" customWidth="1"/>
    <col min="5" max="5" width="1.28515625" style="15" customWidth="1"/>
    <col min="6" max="6" width="15" style="15" bestFit="1" customWidth="1"/>
    <col min="7" max="7" width="1.28515625" style="15" customWidth="1"/>
    <col min="8" max="8" width="16" style="15" bestFit="1" customWidth="1"/>
    <col min="9" max="9" width="1.28515625" style="15" customWidth="1"/>
    <col min="10" max="10" width="12" style="15" bestFit="1" customWidth="1"/>
    <col min="11" max="11" width="1.28515625" style="15" customWidth="1"/>
    <col min="12" max="12" width="19.140625" style="15" bestFit="1" customWidth="1"/>
    <col min="13" max="13" width="0.28515625" style="15" customWidth="1"/>
    <col min="14" max="16384" width="9.140625" style="15"/>
  </cols>
  <sheetData>
    <row r="1" spans="1:1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.75" customHeight="1">
      <c r="A2" s="85" t="s">
        <v>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4.45" customHeight="1"/>
    <row r="5" spans="1:12" customFormat="1" ht="14.45" customHeight="1">
      <c r="A5" s="29" t="s">
        <v>29</v>
      </c>
      <c r="B5" s="79" t="s">
        <v>30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4.45" customHeight="1">
      <c r="D6" s="2" t="s">
        <v>6</v>
      </c>
      <c r="F6" s="82" t="s">
        <v>7</v>
      </c>
      <c r="G6" s="82"/>
      <c r="H6" s="82"/>
      <c r="J6" s="2" t="s">
        <v>8</v>
      </c>
    </row>
    <row r="7" spans="1:12" ht="14.45" customHeight="1">
      <c r="D7" s="24"/>
      <c r="F7" s="24"/>
      <c r="G7" s="24"/>
      <c r="H7" s="24"/>
      <c r="J7" s="24"/>
    </row>
    <row r="8" spans="1:12" ht="14.45" customHeight="1">
      <c r="A8" s="82" t="s">
        <v>31</v>
      </c>
      <c r="B8" s="82"/>
      <c r="D8" s="2" t="s">
        <v>32</v>
      </c>
      <c r="F8" s="2" t="s">
        <v>33</v>
      </c>
      <c r="H8" s="2" t="s">
        <v>34</v>
      </c>
      <c r="J8" s="2" t="s">
        <v>32</v>
      </c>
      <c r="L8" s="7" t="s">
        <v>17</v>
      </c>
    </row>
    <row r="9" spans="1:12" ht="21.75" customHeight="1">
      <c r="A9" s="83" t="s">
        <v>100</v>
      </c>
      <c r="B9" s="83"/>
      <c r="D9" s="19">
        <v>16139815674</v>
      </c>
      <c r="F9" s="19">
        <v>85937331929</v>
      </c>
      <c r="H9" s="19">
        <v>101333284562</v>
      </c>
      <c r="J9" s="19">
        <f>D9+F9-H9</f>
        <v>743863041</v>
      </c>
      <c r="L9" s="42">
        <f>J10/L14</f>
        <v>1.4756315598492183E-4</v>
      </c>
    </row>
    <row r="10" spans="1:12" ht="21.75" customHeight="1">
      <c r="A10" s="78" t="s">
        <v>27</v>
      </c>
      <c r="B10" s="78"/>
      <c r="D10" s="17">
        <f>SUM(D9)</f>
        <v>16139815674</v>
      </c>
      <c r="F10" s="17">
        <f>SUM(F9)</f>
        <v>85937331929</v>
      </c>
      <c r="H10" s="17">
        <f>SUM(H9)</f>
        <v>101333284562</v>
      </c>
      <c r="J10" s="17">
        <f>SUM(J9)</f>
        <v>743863041</v>
      </c>
      <c r="L10" s="43">
        <f>SUM(L9)</f>
        <v>1.4756315598492183E-4</v>
      </c>
    </row>
    <row r="14" spans="1:12">
      <c r="L14" s="53">
        <v>5040980833156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J19"/>
  <sheetViews>
    <sheetView rightToLeft="1" view="pageBreakPreview" zoomScaleNormal="100" zoomScaleSheetLayoutView="100" workbookViewId="0">
      <selection activeCell="F12" sqref="F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.75" customHeight="1">
      <c r="A2" s="85" t="s">
        <v>96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4.45" customHeight="1"/>
    <row r="5" spans="1:10" ht="29.1" customHeight="1">
      <c r="A5" s="1" t="s">
        <v>35</v>
      </c>
      <c r="B5" s="86" t="s">
        <v>36</v>
      </c>
      <c r="C5" s="86"/>
      <c r="D5" s="86"/>
      <c r="E5" s="86"/>
      <c r="F5" s="86"/>
      <c r="G5" s="86"/>
      <c r="H5" s="86"/>
      <c r="I5" s="86"/>
      <c r="J5" s="86"/>
    </row>
    <row r="6" spans="1:10" ht="14.45" customHeight="1"/>
    <row r="7" spans="1:10" ht="14.45" customHeight="1">
      <c r="A7" s="82" t="s">
        <v>37</v>
      </c>
      <c r="B7" s="82"/>
      <c r="D7" s="2" t="s">
        <v>38</v>
      </c>
      <c r="F7" s="2" t="s">
        <v>32</v>
      </c>
      <c r="H7" s="2" t="s">
        <v>39</v>
      </c>
      <c r="J7" s="2" t="s">
        <v>40</v>
      </c>
    </row>
    <row r="8" spans="1:10" ht="21.75" customHeight="1">
      <c r="A8" s="83" t="s">
        <v>41</v>
      </c>
      <c r="B8" s="83"/>
      <c r="C8" s="15"/>
      <c r="D8" s="32" t="s">
        <v>42</v>
      </c>
      <c r="E8" s="15"/>
      <c r="F8" s="19">
        <f>'درآمد سرمایه گذاری در سهام'!J32</f>
        <v>-71913665882</v>
      </c>
      <c r="G8" s="15"/>
      <c r="H8" s="54">
        <f>F8/F11</f>
        <v>1.0003086935896088</v>
      </c>
      <c r="I8" s="69"/>
      <c r="J8" s="42">
        <v>1.4265808234977381E-2</v>
      </c>
    </row>
    <row r="9" spans="1:10" ht="21.75" customHeight="1">
      <c r="A9" s="80" t="s">
        <v>45</v>
      </c>
      <c r="B9" s="80"/>
      <c r="C9" s="15"/>
      <c r="D9" s="33" t="s">
        <v>43</v>
      </c>
      <c r="E9" s="15"/>
      <c r="F9" s="22">
        <f>'درآمد سپرده بانکی'!D9</f>
        <v>2733223</v>
      </c>
      <c r="G9" s="15"/>
      <c r="H9" s="55">
        <f>F9/F11</f>
        <v>-3.8018736701662267E-5</v>
      </c>
      <c r="I9" s="69"/>
      <c r="J9" s="67">
        <v>5.4220063326224049E-7</v>
      </c>
    </row>
    <row r="10" spans="1:10" ht="21.75" customHeight="1">
      <c r="A10" s="75" t="s">
        <v>46</v>
      </c>
      <c r="B10" s="75"/>
      <c r="C10" s="15"/>
      <c r="D10" s="34" t="s">
        <v>44</v>
      </c>
      <c r="E10" s="15"/>
      <c r="F10" s="21">
        <f>'سایر درآمدها'!D10</f>
        <v>19459214</v>
      </c>
      <c r="G10" s="15"/>
      <c r="H10" s="56">
        <f>F10/F11</f>
        <v>-2.7067485290709916E-4</v>
      </c>
      <c r="I10" s="69"/>
      <c r="J10" s="68">
        <v>3.8602039253970336E-6</v>
      </c>
    </row>
    <row r="11" spans="1:10" ht="21.75" customHeight="1">
      <c r="A11" s="78" t="s">
        <v>27</v>
      </c>
      <c r="B11" s="78"/>
      <c r="C11" s="15"/>
      <c r="D11" s="17"/>
      <c r="E11" s="15"/>
      <c r="F11" s="17">
        <f>SUM(F8:F10)</f>
        <v>-71891473445</v>
      </c>
      <c r="G11" s="15"/>
      <c r="H11" s="44">
        <f>SUM(H8:H10)</f>
        <v>1</v>
      </c>
      <c r="I11" s="45"/>
      <c r="J11" s="43">
        <f>SUM(J8:J10)</f>
        <v>1.4270210639536041E-2</v>
      </c>
    </row>
    <row r="15" spans="1:10">
      <c r="H15" s="60"/>
    </row>
    <row r="16" spans="1:10">
      <c r="H16" s="60"/>
      <c r="J16" s="70">
        <v>5040980833156</v>
      </c>
    </row>
    <row r="17" spans="6:8">
      <c r="H17" s="60"/>
    </row>
    <row r="19" spans="6:8">
      <c r="F19" s="66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W62"/>
  <sheetViews>
    <sheetView rightToLeft="1" view="pageBreakPreview" zoomScale="70" zoomScaleNormal="85" zoomScaleSheetLayoutView="70" workbookViewId="0">
      <selection activeCell="Q34" sqref="Q34:U34"/>
    </sheetView>
  </sheetViews>
  <sheetFormatPr defaultRowHeight="12.75"/>
  <cols>
    <col min="1" max="1" width="6.5703125" bestFit="1" customWidth="1"/>
    <col min="2" max="2" width="25.5703125" style="15" customWidth="1"/>
    <col min="3" max="3" width="1.28515625" customWidth="1"/>
    <col min="4" max="4" width="14.7109375" bestFit="1" customWidth="1"/>
    <col min="5" max="5" width="1.28515625" customWidth="1"/>
    <col min="6" max="6" width="16.42578125" bestFit="1" customWidth="1"/>
    <col min="7" max="7" width="1.28515625" customWidth="1"/>
    <col min="8" max="8" width="15.7109375" bestFit="1" customWidth="1"/>
    <col min="9" max="9" width="1.28515625" customWidth="1"/>
    <col min="10" max="10" width="17.140625" bestFit="1" customWidth="1"/>
    <col min="11" max="11" width="1.28515625" customWidth="1"/>
    <col min="12" max="12" width="18" bestFit="1" customWidth="1"/>
    <col min="13" max="13" width="1.28515625" customWidth="1"/>
    <col min="14" max="14" width="14.7109375" bestFit="1" customWidth="1"/>
    <col min="15" max="16" width="1.28515625" customWidth="1"/>
    <col min="17" max="17" width="20.140625" bestFit="1" customWidth="1"/>
    <col min="18" max="18" width="1.28515625" customWidth="1"/>
    <col min="19" max="19" width="20.140625" bestFit="1" customWidth="1"/>
    <col min="20" max="20" width="1.28515625" customWidth="1"/>
    <col min="21" max="21" width="19.28515625" bestFit="1" customWidth="1"/>
    <col min="22" max="22" width="1.28515625" customWidth="1"/>
    <col min="23" max="23" width="18" bestFit="1" customWidth="1"/>
    <col min="24" max="24" width="0.28515625" customWidth="1"/>
  </cols>
  <sheetData>
    <row r="1" spans="1:2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3" ht="21.75" customHeight="1">
      <c r="A2" s="85" t="s">
        <v>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23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1:23" ht="14.45" customHeight="1"/>
    <row r="5" spans="1:23" ht="14.45" customHeight="1">
      <c r="A5" s="1" t="s">
        <v>47</v>
      </c>
      <c r="B5" s="86" t="s">
        <v>48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3" ht="14.45" customHeight="1">
      <c r="D6" s="82" t="s">
        <v>49</v>
      </c>
      <c r="E6" s="82"/>
      <c r="F6" s="82"/>
      <c r="G6" s="82"/>
      <c r="H6" s="82"/>
      <c r="I6" s="82"/>
      <c r="J6" s="82"/>
      <c r="K6" s="82"/>
      <c r="L6" s="82"/>
      <c r="N6" s="82" t="s">
        <v>50</v>
      </c>
      <c r="O6" s="82"/>
      <c r="P6" s="82"/>
      <c r="Q6" s="82"/>
      <c r="R6" s="82"/>
      <c r="S6" s="82"/>
      <c r="T6" s="82"/>
      <c r="U6" s="82"/>
      <c r="V6" s="82"/>
      <c r="W6" s="82"/>
    </row>
    <row r="7" spans="1:23" ht="14.45" customHeight="1">
      <c r="D7" s="3"/>
      <c r="E7" s="3"/>
      <c r="F7" s="3"/>
      <c r="G7" s="3"/>
      <c r="H7" s="3"/>
      <c r="I7" s="3"/>
      <c r="J7" s="81" t="s">
        <v>27</v>
      </c>
      <c r="K7" s="81"/>
      <c r="L7" s="81"/>
      <c r="N7" s="3"/>
      <c r="O7" s="3"/>
      <c r="P7" s="3"/>
      <c r="Q7" s="3"/>
      <c r="R7" s="3"/>
      <c r="S7" s="3"/>
      <c r="T7" s="3"/>
      <c r="U7" s="81" t="s">
        <v>27</v>
      </c>
      <c r="V7" s="81"/>
      <c r="W7" s="81"/>
    </row>
    <row r="8" spans="1:23" ht="14.45" customHeight="1">
      <c r="A8" s="82" t="s">
        <v>51</v>
      </c>
      <c r="B8" s="82"/>
      <c r="D8" s="2" t="s">
        <v>52</v>
      </c>
      <c r="F8" s="2" t="s">
        <v>53</v>
      </c>
      <c r="H8" s="2" t="s">
        <v>54</v>
      </c>
      <c r="J8" s="4" t="s">
        <v>32</v>
      </c>
      <c r="K8" s="3"/>
      <c r="L8" s="4" t="s">
        <v>39</v>
      </c>
      <c r="N8" s="2" t="s">
        <v>52</v>
      </c>
      <c r="P8" s="82" t="s">
        <v>53</v>
      </c>
      <c r="Q8" s="82"/>
      <c r="S8" s="2" t="s">
        <v>54</v>
      </c>
      <c r="U8" s="4" t="s">
        <v>32</v>
      </c>
      <c r="V8" s="3"/>
      <c r="W8" s="4" t="s">
        <v>39</v>
      </c>
    </row>
    <row r="9" spans="1:23" ht="21.75" customHeight="1">
      <c r="A9" s="83" t="s">
        <v>20</v>
      </c>
      <c r="B9" s="83"/>
      <c r="D9" s="25">
        <v>0</v>
      </c>
      <c r="E9" s="15"/>
      <c r="F9" s="25">
        <v>0</v>
      </c>
      <c r="G9" s="15"/>
      <c r="H9" s="25">
        <v>3890609586</v>
      </c>
      <c r="I9" s="15"/>
      <c r="J9" s="25">
        <f>D9+F9+H9</f>
        <v>3890609586</v>
      </c>
      <c r="K9" s="15"/>
      <c r="L9" s="49">
        <v>4.0988505063246479E-2</v>
      </c>
      <c r="M9" s="15"/>
      <c r="N9" s="25">
        <v>0</v>
      </c>
      <c r="O9" s="15"/>
      <c r="P9" s="84">
        <v>0</v>
      </c>
      <c r="Q9" s="84"/>
      <c r="R9" s="15"/>
      <c r="S9" s="25">
        <v>17783203350</v>
      </c>
      <c r="T9" s="15"/>
      <c r="U9" s="25">
        <f>N9+P9+S9</f>
        <v>17783203350</v>
      </c>
      <c r="V9" s="15"/>
      <c r="W9" s="49">
        <v>9.0569321974713537E-3</v>
      </c>
    </row>
    <row r="10" spans="1:23" ht="21.75" customHeight="1">
      <c r="A10" s="80" t="s">
        <v>26</v>
      </c>
      <c r="B10" s="80"/>
      <c r="D10" s="26">
        <v>0</v>
      </c>
      <c r="E10" s="15"/>
      <c r="F10" s="26">
        <v>597330388</v>
      </c>
      <c r="G10" s="15"/>
      <c r="H10" s="26">
        <v>608666797</v>
      </c>
      <c r="I10" s="15"/>
      <c r="J10" s="41">
        <f t="shared" ref="J10:J31" si="0">D10+F10+H10</f>
        <v>1205997185</v>
      </c>
      <c r="K10" s="15"/>
      <c r="L10" s="50">
        <v>1.2705469575130354E-2</v>
      </c>
      <c r="M10" s="15"/>
      <c r="N10" s="26">
        <v>0</v>
      </c>
      <c r="O10" s="15"/>
      <c r="P10" s="76">
        <v>842577415</v>
      </c>
      <c r="Q10" s="76"/>
      <c r="R10" s="15"/>
      <c r="S10" s="26">
        <v>608666797</v>
      </c>
      <c r="T10" s="15"/>
      <c r="U10" s="41">
        <f t="shared" ref="U10:U31" si="1">N10+P10+S10</f>
        <v>1451244212</v>
      </c>
      <c r="V10" s="15"/>
      <c r="W10" s="50">
        <v>7.3911433004317207E-4</v>
      </c>
    </row>
    <row r="11" spans="1:23" ht="21.75" customHeight="1">
      <c r="A11" s="80" t="s">
        <v>24</v>
      </c>
      <c r="B11" s="80"/>
      <c r="D11" s="26">
        <v>0</v>
      </c>
      <c r="E11" s="15"/>
      <c r="F11" s="26">
        <v>-1325062910</v>
      </c>
      <c r="G11" s="15"/>
      <c r="H11" s="26">
        <v>1346225108</v>
      </c>
      <c r="I11" s="15"/>
      <c r="J11" s="41">
        <f t="shared" si="0"/>
        <v>21162198</v>
      </c>
      <c r="K11" s="15"/>
      <c r="L11" s="50">
        <v>2.2294883120468017E-4</v>
      </c>
      <c r="M11" s="15"/>
      <c r="N11" s="26">
        <v>0</v>
      </c>
      <c r="O11" s="15"/>
      <c r="P11" s="76">
        <v>630077007</v>
      </c>
      <c r="Q11" s="76"/>
      <c r="R11" s="15"/>
      <c r="S11" s="26">
        <v>1346225108</v>
      </c>
      <c r="T11" s="15"/>
      <c r="U11" s="41">
        <f t="shared" si="1"/>
        <v>1976302115</v>
      </c>
      <c r="V11" s="15"/>
      <c r="W11" s="50">
        <v>1.0065247472567553E-3</v>
      </c>
    </row>
    <row r="12" spans="1:23" ht="21.75" customHeight="1">
      <c r="A12" s="80" t="s">
        <v>19</v>
      </c>
      <c r="B12" s="80"/>
      <c r="D12" s="26">
        <v>0</v>
      </c>
      <c r="E12" s="15"/>
      <c r="F12" s="26">
        <v>0</v>
      </c>
      <c r="G12" s="15"/>
      <c r="H12" s="26">
        <v>5614019851</v>
      </c>
      <c r="I12" s="15"/>
      <c r="J12" s="41">
        <f t="shared" si="0"/>
        <v>5614019851</v>
      </c>
      <c r="K12" s="15"/>
      <c r="L12" s="50">
        <v>5.914504552600456E-2</v>
      </c>
      <c r="M12" s="15"/>
      <c r="N12" s="26">
        <v>0</v>
      </c>
      <c r="O12" s="15"/>
      <c r="P12" s="76">
        <v>0</v>
      </c>
      <c r="Q12" s="76"/>
      <c r="R12" s="15"/>
      <c r="S12" s="26">
        <v>5614019851</v>
      </c>
      <c r="T12" s="15"/>
      <c r="U12" s="41">
        <f t="shared" si="1"/>
        <v>5614019851</v>
      </c>
      <c r="V12" s="15"/>
      <c r="W12" s="50">
        <v>2.859203493602587E-3</v>
      </c>
    </row>
    <row r="13" spans="1:23" ht="21.75" customHeight="1">
      <c r="A13" s="80" t="s">
        <v>22</v>
      </c>
      <c r="B13" s="80"/>
      <c r="D13" s="26">
        <v>0</v>
      </c>
      <c r="E13" s="15"/>
      <c r="F13" s="26">
        <v>-2579550824</v>
      </c>
      <c r="G13" s="15"/>
      <c r="H13" s="26">
        <v>1484530429</v>
      </c>
      <c r="I13" s="15"/>
      <c r="J13" s="41">
        <f t="shared" si="0"/>
        <v>-1095020395</v>
      </c>
      <c r="K13" s="15"/>
      <c r="L13" s="50">
        <v>1.153630247720663E-2</v>
      </c>
      <c r="M13" s="15"/>
      <c r="N13" s="26">
        <v>0</v>
      </c>
      <c r="O13" s="15"/>
      <c r="P13" s="76">
        <v>995335592</v>
      </c>
      <c r="Q13" s="76"/>
      <c r="R13" s="15"/>
      <c r="S13" s="26">
        <v>10796567686</v>
      </c>
      <c r="T13" s="15"/>
      <c r="U13" s="41">
        <f t="shared" si="1"/>
        <v>11791903278</v>
      </c>
      <c r="V13" s="15"/>
      <c r="W13" s="50">
        <v>6.0055810174372325E-3</v>
      </c>
    </row>
    <row r="14" spans="1:23" ht="21.75" customHeight="1">
      <c r="A14" s="80" t="s">
        <v>55</v>
      </c>
      <c r="B14" s="80"/>
      <c r="D14" s="26">
        <v>0</v>
      </c>
      <c r="E14" s="15"/>
      <c r="F14" s="26">
        <v>0</v>
      </c>
      <c r="G14" s="15"/>
      <c r="H14" s="26">
        <v>0</v>
      </c>
      <c r="I14" s="15"/>
      <c r="J14" s="41">
        <f t="shared" si="0"/>
        <v>0</v>
      </c>
      <c r="K14" s="15"/>
      <c r="L14" s="50">
        <v>0</v>
      </c>
      <c r="M14" s="15"/>
      <c r="N14" s="26">
        <v>0</v>
      </c>
      <c r="O14" s="15"/>
      <c r="P14" s="76">
        <v>0</v>
      </c>
      <c r="Q14" s="76"/>
      <c r="R14" s="15"/>
      <c r="S14" s="26">
        <v>10042157238</v>
      </c>
      <c r="T14" s="15"/>
      <c r="U14" s="41">
        <f t="shared" si="1"/>
        <v>10042157238</v>
      </c>
      <c r="V14" s="15"/>
      <c r="W14" s="50">
        <v>5.1144406005407452E-3</v>
      </c>
    </row>
    <row r="15" spans="1:23" ht="21.75" customHeight="1">
      <c r="A15" s="80" t="s">
        <v>56</v>
      </c>
      <c r="B15" s="80"/>
      <c r="D15" s="26">
        <v>0</v>
      </c>
      <c r="E15" s="15"/>
      <c r="F15" s="26">
        <v>0</v>
      </c>
      <c r="G15" s="15"/>
      <c r="H15" s="26">
        <v>0</v>
      </c>
      <c r="I15" s="15"/>
      <c r="J15" s="41">
        <f t="shared" si="0"/>
        <v>0</v>
      </c>
      <c r="K15" s="15"/>
      <c r="L15" s="50">
        <v>0</v>
      </c>
      <c r="M15" s="15"/>
      <c r="N15" s="26">
        <v>0</v>
      </c>
      <c r="O15" s="15"/>
      <c r="P15" s="76">
        <v>0</v>
      </c>
      <c r="Q15" s="76"/>
      <c r="R15" s="15"/>
      <c r="S15" s="26">
        <v>1439222201</v>
      </c>
      <c r="T15" s="15"/>
      <c r="U15" s="41">
        <f t="shared" si="1"/>
        <v>1439222201</v>
      </c>
      <c r="V15" s="15"/>
      <c r="W15" s="50">
        <v>7.329915558521962E-4</v>
      </c>
    </row>
    <row r="16" spans="1:23" ht="21.75" customHeight="1">
      <c r="A16" s="80" t="s">
        <v>21</v>
      </c>
      <c r="B16" s="80"/>
      <c r="D16" s="26">
        <v>0</v>
      </c>
      <c r="E16" s="15"/>
      <c r="F16" s="26">
        <v>613967062</v>
      </c>
      <c r="G16" s="15"/>
      <c r="H16" s="26">
        <v>0</v>
      </c>
      <c r="I16" s="15"/>
      <c r="J16" s="41">
        <f t="shared" si="0"/>
        <v>613967062</v>
      </c>
      <c r="K16" s="15"/>
      <c r="L16" s="50">
        <v>6.4682902442870721E-3</v>
      </c>
      <c r="M16" s="15"/>
      <c r="N16" s="26">
        <v>0</v>
      </c>
      <c r="O16" s="15"/>
      <c r="P16" s="76">
        <v>4004886246</v>
      </c>
      <c r="Q16" s="76"/>
      <c r="R16" s="15"/>
      <c r="S16" s="26">
        <v>3930466107</v>
      </c>
      <c r="T16" s="15"/>
      <c r="U16" s="41">
        <f t="shared" si="1"/>
        <v>7935352353</v>
      </c>
      <c r="V16" s="15"/>
      <c r="W16" s="50">
        <v>4.0414511834374186E-3</v>
      </c>
    </row>
    <row r="17" spans="1:23" ht="21.75" customHeight="1">
      <c r="A17" s="80" t="s">
        <v>102</v>
      </c>
      <c r="B17" s="80"/>
      <c r="D17" s="26">
        <v>0</v>
      </c>
      <c r="E17" s="15"/>
      <c r="F17" s="26">
        <v>0</v>
      </c>
      <c r="G17" s="15"/>
      <c r="H17" s="26">
        <v>0</v>
      </c>
      <c r="I17" s="15"/>
      <c r="J17" s="41">
        <f t="shared" si="0"/>
        <v>0</v>
      </c>
      <c r="K17" s="15"/>
      <c r="L17" s="50">
        <v>0</v>
      </c>
      <c r="M17" s="15"/>
      <c r="N17" s="26">
        <v>0</v>
      </c>
      <c r="O17" s="15"/>
      <c r="P17" s="76">
        <v>0</v>
      </c>
      <c r="Q17" s="76"/>
      <c r="R17" s="15"/>
      <c r="S17" s="26">
        <v>6591999342</v>
      </c>
      <c r="T17" s="15"/>
      <c r="U17" s="41">
        <f t="shared" si="1"/>
        <v>6591999342</v>
      </c>
      <c r="V17" s="15"/>
      <c r="W17" s="50">
        <v>3.3572855188809263E-3</v>
      </c>
    </row>
    <row r="18" spans="1:23" ht="21.75" customHeight="1">
      <c r="A18" s="80" t="s">
        <v>57</v>
      </c>
      <c r="B18" s="80"/>
      <c r="D18" s="26">
        <v>0</v>
      </c>
      <c r="E18" s="15"/>
      <c r="F18" s="26">
        <v>0</v>
      </c>
      <c r="G18" s="15"/>
      <c r="H18" s="26">
        <v>0</v>
      </c>
      <c r="I18" s="15"/>
      <c r="J18" s="41">
        <f t="shared" si="0"/>
        <v>0</v>
      </c>
      <c r="K18" s="15"/>
      <c r="L18" s="50">
        <v>0</v>
      </c>
      <c r="M18" s="15"/>
      <c r="N18" s="26">
        <v>0</v>
      </c>
      <c r="O18" s="15"/>
      <c r="P18" s="76">
        <v>0</v>
      </c>
      <c r="Q18" s="76"/>
      <c r="R18" s="15"/>
      <c r="S18" s="26">
        <v>16895580115</v>
      </c>
      <c r="T18" s="15"/>
      <c r="U18" s="41">
        <f t="shared" si="1"/>
        <v>16895580115</v>
      </c>
      <c r="V18" s="15"/>
      <c r="W18" s="50">
        <v>8.604868342716232E-3</v>
      </c>
    </row>
    <row r="19" spans="1:23" ht="21.75" customHeight="1">
      <c r="A19" s="80" t="s">
        <v>58</v>
      </c>
      <c r="B19" s="80"/>
      <c r="D19" s="26">
        <v>0</v>
      </c>
      <c r="E19" s="15"/>
      <c r="F19" s="26">
        <v>0</v>
      </c>
      <c r="G19" s="15"/>
      <c r="H19" s="26">
        <v>0</v>
      </c>
      <c r="I19" s="15"/>
      <c r="J19" s="41">
        <f t="shared" si="0"/>
        <v>0</v>
      </c>
      <c r="K19" s="15"/>
      <c r="L19" s="50">
        <v>0</v>
      </c>
      <c r="M19" s="15"/>
      <c r="N19" s="26">
        <v>0</v>
      </c>
      <c r="O19" s="15"/>
      <c r="P19" s="76">
        <v>0</v>
      </c>
      <c r="Q19" s="76"/>
      <c r="R19" s="15"/>
      <c r="S19" s="26">
        <v>-12704010</v>
      </c>
      <c r="T19" s="15"/>
      <c r="U19" s="41">
        <f t="shared" si="1"/>
        <v>-12704010</v>
      </c>
      <c r="V19" s="15"/>
      <c r="W19" s="50">
        <v>6.4701142387824097E-6</v>
      </c>
    </row>
    <row r="20" spans="1:23" ht="21.75" customHeight="1">
      <c r="A20" s="80" t="s">
        <v>59</v>
      </c>
      <c r="B20" s="80"/>
      <c r="D20" s="26">
        <v>0</v>
      </c>
      <c r="E20" s="15"/>
      <c r="F20" s="26">
        <v>0</v>
      </c>
      <c r="G20" s="15"/>
      <c r="H20" s="26">
        <v>0</v>
      </c>
      <c r="I20" s="15"/>
      <c r="J20" s="41">
        <f t="shared" si="0"/>
        <v>0</v>
      </c>
      <c r="K20" s="15"/>
      <c r="L20" s="50">
        <v>0</v>
      </c>
      <c r="M20" s="15"/>
      <c r="N20" s="26">
        <v>0</v>
      </c>
      <c r="O20" s="15"/>
      <c r="P20" s="76">
        <v>0</v>
      </c>
      <c r="Q20" s="76"/>
      <c r="R20" s="15"/>
      <c r="S20" s="26">
        <v>7143814172</v>
      </c>
      <c r="T20" s="15"/>
      <c r="U20" s="41">
        <f t="shared" si="1"/>
        <v>7143814172</v>
      </c>
      <c r="V20" s="15"/>
      <c r="W20" s="50">
        <v>3.6383231588665919E-3</v>
      </c>
    </row>
    <row r="21" spans="1:23" ht="21.75" customHeight="1">
      <c r="A21" s="80" t="s">
        <v>60</v>
      </c>
      <c r="B21" s="80"/>
      <c r="D21" s="26">
        <v>0</v>
      </c>
      <c r="E21" s="15"/>
      <c r="F21" s="26">
        <v>0</v>
      </c>
      <c r="G21" s="15"/>
      <c r="H21" s="26">
        <v>0</v>
      </c>
      <c r="I21" s="15"/>
      <c r="J21" s="41">
        <f t="shared" si="0"/>
        <v>0</v>
      </c>
      <c r="K21" s="15"/>
      <c r="L21" s="50">
        <v>0</v>
      </c>
      <c r="M21" s="15"/>
      <c r="N21" s="26">
        <v>0</v>
      </c>
      <c r="O21" s="15"/>
      <c r="P21" s="76">
        <v>0</v>
      </c>
      <c r="Q21" s="76"/>
      <c r="R21" s="15"/>
      <c r="S21" s="26">
        <v>26147759</v>
      </c>
      <c r="T21" s="15"/>
      <c r="U21" s="41">
        <f t="shared" si="1"/>
        <v>26147759</v>
      </c>
      <c r="V21" s="15"/>
      <c r="W21" s="50">
        <v>1.3316975334414165E-5</v>
      </c>
    </row>
    <row r="22" spans="1:23" ht="21.75" customHeight="1">
      <c r="A22" s="80" t="s">
        <v>61</v>
      </c>
      <c r="B22" s="80"/>
      <c r="D22" s="26">
        <v>0</v>
      </c>
      <c r="E22" s="15"/>
      <c r="F22" s="26">
        <v>0</v>
      </c>
      <c r="G22" s="15"/>
      <c r="H22" s="26">
        <v>0</v>
      </c>
      <c r="I22" s="15"/>
      <c r="J22" s="41">
        <f t="shared" si="0"/>
        <v>0</v>
      </c>
      <c r="K22" s="15"/>
      <c r="L22" s="50">
        <v>0</v>
      </c>
      <c r="M22" s="15"/>
      <c r="N22" s="26">
        <v>0</v>
      </c>
      <c r="O22" s="15"/>
      <c r="P22" s="76">
        <v>0</v>
      </c>
      <c r="Q22" s="76"/>
      <c r="R22" s="15"/>
      <c r="S22" s="26">
        <v>18348289725</v>
      </c>
      <c r="T22" s="15"/>
      <c r="U22" s="41">
        <f t="shared" si="1"/>
        <v>18348289725</v>
      </c>
      <c r="V22" s="15"/>
      <c r="W22" s="50">
        <v>9.34472899557128E-3</v>
      </c>
    </row>
    <row r="23" spans="1:23" ht="21.75" customHeight="1">
      <c r="A23" s="80" t="s">
        <v>62</v>
      </c>
      <c r="B23" s="80"/>
      <c r="D23" s="26">
        <v>0</v>
      </c>
      <c r="E23" s="15"/>
      <c r="F23" s="26">
        <v>0</v>
      </c>
      <c r="G23" s="15"/>
      <c r="H23" s="26">
        <v>0</v>
      </c>
      <c r="I23" s="15"/>
      <c r="J23" s="41">
        <f t="shared" si="0"/>
        <v>0</v>
      </c>
      <c r="K23" s="15"/>
      <c r="L23" s="50">
        <v>0</v>
      </c>
      <c r="M23" s="15"/>
      <c r="N23" s="26">
        <v>0</v>
      </c>
      <c r="O23" s="15"/>
      <c r="P23" s="76">
        <v>0</v>
      </c>
      <c r="Q23" s="76"/>
      <c r="R23" s="15"/>
      <c r="S23" s="26">
        <v>2336171698</v>
      </c>
      <c r="T23" s="15"/>
      <c r="U23" s="41">
        <f t="shared" si="1"/>
        <v>2336171698</v>
      </c>
      <c r="V23" s="15"/>
      <c r="W23" s="50">
        <v>1.1898052479075725E-3</v>
      </c>
    </row>
    <row r="24" spans="1:23" ht="21.75" customHeight="1">
      <c r="A24" s="80" t="s">
        <v>18</v>
      </c>
      <c r="B24" s="80"/>
      <c r="D24" s="26">
        <v>0</v>
      </c>
      <c r="E24" s="15"/>
      <c r="F24" s="26">
        <v>-81366140000</v>
      </c>
      <c r="G24" s="15"/>
      <c r="H24" s="26">
        <v>0</v>
      </c>
      <c r="I24" s="15"/>
      <c r="J24" s="41">
        <f t="shared" si="0"/>
        <v>-81366140000</v>
      </c>
      <c r="K24" s="15"/>
      <c r="L24" s="50">
        <v>0.85721179872886433</v>
      </c>
      <c r="M24" s="15"/>
      <c r="N24" s="26">
        <v>0</v>
      </c>
      <c r="O24" s="15"/>
      <c r="P24" s="76">
        <v>1701790040949</v>
      </c>
      <c r="Q24" s="76"/>
      <c r="R24" s="15"/>
      <c r="S24" s="26">
        <v>72161649343</v>
      </c>
      <c r="T24" s="15"/>
      <c r="U24" s="41">
        <f t="shared" si="1"/>
        <v>1773951690292</v>
      </c>
      <c r="V24" s="15"/>
      <c r="W24" s="50">
        <v>0.90346828208340457</v>
      </c>
    </row>
    <row r="25" spans="1:23" ht="21.75" customHeight="1">
      <c r="A25" s="80" t="s">
        <v>23</v>
      </c>
      <c r="B25" s="80"/>
      <c r="D25" s="26">
        <v>0</v>
      </c>
      <c r="E25" s="15"/>
      <c r="F25" s="26">
        <v>-955436936</v>
      </c>
      <c r="G25" s="15"/>
      <c r="H25" s="26">
        <v>0</v>
      </c>
      <c r="I25" s="15"/>
      <c r="J25" s="41">
        <f t="shared" si="0"/>
        <v>-955436936</v>
      </c>
      <c r="K25" s="15"/>
      <c r="L25" s="50">
        <v>1.0065757260705188E-2</v>
      </c>
      <c r="M25" s="15"/>
      <c r="N25" s="26">
        <v>7794437791</v>
      </c>
      <c r="O25" s="15"/>
      <c r="P25" s="76">
        <v>-974481550</v>
      </c>
      <c r="Q25" s="76"/>
      <c r="R25" s="15"/>
      <c r="S25" s="26">
        <v>-3224496469</v>
      </c>
      <c r="T25" s="15"/>
      <c r="U25" s="41">
        <f t="shared" si="1"/>
        <v>3595459772</v>
      </c>
      <c r="V25" s="15"/>
      <c r="W25" s="50">
        <v>1.8311568918622197E-3</v>
      </c>
    </row>
    <row r="26" spans="1:23" ht="21.75" customHeight="1">
      <c r="A26" s="80" t="s">
        <v>25</v>
      </c>
      <c r="B26" s="80"/>
      <c r="D26" s="26">
        <v>0</v>
      </c>
      <c r="E26" s="15"/>
      <c r="F26" s="26">
        <v>157175567</v>
      </c>
      <c r="G26" s="15"/>
      <c r="H26" s="26">
        <v>0</v>
      </c>
      <c r="I26" s="15"/>
      <c r="J26" s="41">
        <f t="shared" si="0"/>
        <v>157175567</v>
      </c>
      <c r="K26" s="15"/>
      <c r="L26" s="50">
        <v>1.6558822933507614E-3</v>
      </c>
      <c r="M26" s="15"/>
      <c r="N26" s="26">
        <v>0</v>
      </c>
      <c r="O26" s="15"/>
      <c r="P26" s="76">
        <v>1109488789</v>
      </c>
      <c r="Q26" s="76"/>
      <c r="R26" s="15"/>
      <c r="S26" s="26">
        <v>854498856</v>
      </c>
      <c r="T26" s="15"/>
      <c r="U26" s="41">
        <f t="shared" si="1"/>
        <v>1963987645</v>
      </c>
      <c r="V26" s="15"/>
      <c r="W26" s="50">
        <v>1.0002530245731256E-3</v>
      </c>
    </row>
    <row r="27" spans="1:23" ht="21.75" customHeight="1">
      <c r="A27" s="80" t="s">
        <v>63</v>
      </c>
      <c r="B27" s="80"/>
      <c r="D27" s="26">
        <v>0</v>
      </c>
      <c r="E27" s="15"/>
      <c r="F27" s="26">
        <v>0</v>
      </c>
      <c r="G27" s="15"/>
      <c r="H27" s="26">
        <v>0</v>
      </c>
      <c r="I27" s="15"/>
      <c r="J27" s="41">
        <f t="shared" si="0"/>
        <v>0</v>
      </c>
      <c r="K27" s="15"/>
      <c r="L27" s="50">
        <v>0</v>
      </c>
      <c r="M27" s="15"/>
      <c r="N27" s="26">
        <v>0</v>
      </c>
      <c r="O27" s="15"/>
      <c r="P27" s="76">
        <v>0</v>
      </c>
      <c r="Q27" s="76"/>
      <c r="R27" s="15"/>
      <c r="S27" s="26">
        <v>2205298901</v>
      </c>
      <c r="T27" s="15"/>
      <c r="U27" s="41">
        <f t="shared" si="1"/>
        <v>2205298901</v>
      </c>
      <c r="V27" s="15"/>
      <c r="W27" s="50">
        <v>1.1231521244182978E-3</v>
      </c>
    </row>
    <row r="28" spans="1:23" ht="21.75" customHeight="1">
      <c r="A28" s="80" t="s">
        <v>64</v>
      </c>
      <c r="B28" s="80"/>
      <c r="D28" s="26">
        <v>0</v>
      </c>
      <c r="E28" s="15"/>
      <c r="F28" s="26">
        <v>0</v>
      </c>
      <c r="G28" s="15"/>
      <c r="H28" s="26">
        <v>0</v>
      </c>
      <c r="I28" s="15"/>
      <c r="J28" s="41">
        <f t="shared" si="0"/>
        <v>0</v>
      </c>
      <c r="K28" s="15"/>
      <c r="L28" s="50">
        <v>0</v>
      </c>
      <c r="M28" s="15"/>
      <c r="N28" s="26">
        <v>0</v>
      </c>
      <c r="O28" s="15"/>
      <c r="P28" s="76">
        <v>0</v>
      </c>
      <c r="Q28" s="76"/>
      <c r="R28" s="15"/>
      <c r="S28" s="26">
        <v>19488594190</v>
      </c>
      <c r="T28" s="15"/>
      <c r="U28" s="41">
        <f t="shared" si="1"/>
        <v>19488594190</v>
      </c>
      <c r="V28" s="15"/>
      <c r="W28" s="50">
        <v>9.9254826438715926E-3</v>
      </c>
    </row>
    <row r="29" spans="1:23" ht="21.75" customHeight="1">
      <c r="A29" s="80" t="s">
        <v>65</v>
      </c>
      <c r="B29" s="80"/>
      <c r="D29" s="26">
        <v>0</v>
      </c>
      <c r="E29" s="15"/>
      <c r="F29" s="26">
        <v>0</v>
      </c>
      <c r="G29" s="15"/>
      <c r="H29" s="26">
        <v>0</v>
      </c>
      <c r="I29" s="15"/>
      <c r="J29" s="41">
        <f t="shared" si="0"/>
        <v>0</v>
      </c>
      <c r="K29" s="15"/>
      <c r="L29" s="50">
        <v>0</v>
      </c>
      <c r="M29" s="15"/>
      <c r="N29" s="26">
        <v>0</v>
      </c>
      <c r="O29" s="15"/>
      <c r="P29" s="76">
        <v>0</v>
      </c>
      <c r="Q29" s="76"/>
      <c r="R29" s="15"/>
      <c r="S29" s="26">
        <v>15807704827</v>
      </c>
      <c r="T29" s="15"/>
      <c r="U29" s="41">
        <f t="shared" si="1"/>
        <v>15807704827</v>
      </c>
      <c r="V29" s="15"/>
      <c r="W29" s="50">
        <v>8.0508167172130794E-3</v>
      </c>
    </row>
    <row r="30" spans="1:23" ht="21.75" customHeight="1">
      <c r="A30" s="80" t="s">
        <v>66</v>
      </c>
      <c r="B30" s="80"/>
      <c r="D30" s="26">
        <v>0</v>
      </c>
      <c r="E30" s="15"/>
      <c r="F30" s="26">
        <v>0</v>
      </c>
      <c r="G30" s="15"/>
      <c r="H30" s="26">
        <v>0</v>
      </c>
      <c r="I30" s="15"/>
      <c r="J30" s="41">
        <f t="shared" si="0"/>
        <v>0</v>
      </c>
      <c r="K30" s="15"/>
      <c r="L30" s="50">
        <v>0</v>
      </c>
      <c r="M30" s="15"/>
      <c r="N30" s="26">
        <v>0</v>
      </c>
      <c r="O30" s="15"/>
      <c r="P30" s="76">
        <v>0</v>
      </c>
      <c r="Q30" s="76"/>
      <c r="R30" s="15"/>
      <c r="S30" s="26">
        <v>9477935516</v>
      </c>
      <c r="T30" s="15"/>
      <c r="U30" s="41">
        <f t="shared" si="1"/>
        <v>9477935516</v>
      </c>
      <c r="V30" s="15"/>
      <c r="W30" s="50">
        <v>4.8270841676236959E-3</v>
      </c>
    </row>
    <row r="31" spans="1:23" ht="21.75" customHeight="1">
      <c r="A31" s="75" t="s">
        <v>67</v>
      </c>
      <c r="B31" s="75"/>
      <c r="D31" s="28">
        <v>0</v>
      </c>
      <c r="E31" s="15"/>
      <c r="F31" s="28">
        <v>0</v>
      </c>
      <c r="G31" s="15"/>
      <c r="H31" s="28">
        <v>0</v>
      </c>
      <c r="I31" s="15"/>
      <c r="J31" s="41">
        <f t="shared" si="0"/>
        <v>0</v>
      </c>
      <c r="K31" s="15"/>
      <c r="L31" s="51">
        <v>0</v>
      </c>
      <c r="M31" s="15"/>
      <c r="N31" s="28">
        <v>0</v>
      </c>
      <c r="O31" s="15"/>
      <c r="P31" s="76">
        <v>0</v>
      </c>
      <c r="Q31" s="77"/>
      <c r="R31" s="15"/>
      <c r="S31" s="28">
        <v>27612051008</v>
      </c>
      <c r="T31" s="15"/>
      <c r="U31" s="41">
        <f t="shared" si="1"/>
        <v>27612051008</v>
      </c>
      <c r="V31" s="15"/>
      <c r="W31" s="51">
        <v>1.4062734867876127E-2</v>
      </c>
    </row>
    <row r="32" spans="1:23" ht="21.75" customHeight="1" thickBot="1">
      <c r="A32" s="78" t="s">
        <v>27</v>
      </c>
      <c r="B32" s="78"/>
      <c r="D32" s="17">
        <f>SUM(D9:D31)</f>
        <v>0</v>
      </c>
      <c r="E32" s="15"/>
      <c r="F32" s="17">
        <f>SUM(F9:F31)</f>
        <v>-84857717653</v>
      </c>
      <c r="G32" s="15"/>
      <c r="H32" s="17">
        <f>SUM(H9:H31)</f>
        <v>12944051771</v>
      </c>
      <c r="I32" s="15"/>
      <c r="J32" s="17">
        <f>SUM(J9:J31)</f>
        <v>-71913665882</v>
      </c>
      <c r="K32" s="15"/>
      <c r="L32" s="44">
        <f>SUM(L9:L31)</f>
        <v>1</v>
      </c>
      <c r="M32" s="15"/>
      <c r="N32" s="63">
        <f>SUM(N9:N31)</f>
        <v>7794437791</v>
      </c>
      <c r="O32" s="15"/>
      <c r="P32" s="15"/>
      <c r="Q32" s="17">
        <f>SUM(P9:Q31)</f>
        <v>1708397924448</v>
      </c>
      <c r="R32" s="15"/>
      <c r="S32" s="17">
        <f>SUM(S9:S31)</f>
        <v>247273063311</v>
      </c>
      <c r="T32" s="15"/>
      <c r="U32" s="17">
        <f>SUM(U9:U31)</f>
        <v>1963465425550</v>
      </c>
      <c r="V32" s="15"/>
      <c r="W32" s="44">
        <f>SUM(W9:W31)</f>
        <v>0.99999999999999989</v>
      </c>
    </row>
    <row r="33" spans="8:23" ht="13.5" thickTop="1">
      <c r="N33" s="73"/>
    </row>
    <row r="34" spans="8:23" ht="18.75">
      <c r="N34" s="64"/>
      <c r="Q34" s="48"/>
      <c r="R34" s="48"/>
      <c r="S34" s="48"/>
      <c r="T34" s="48"/>
      <c r="U34" s="48"/>
    </row>
    <row r="35" spans="8:23">
      <c r="H35" s="48"/>
      <c r="U35" s="48"/>
      <c r="W35" s="57"/>
    </row>
    <row r="36" spans="8:23">
      <c r="J36" s="48"/>
      <c r="L36" s="58"/>
      <c r="U36" s="48"/>
      <c r="W36" s="57"/>
    </row>
    <row r="37" spans="8:23">
      <c r="J37" s="48"/>
      <c r="L37" s="58"/>
      <c r="U37" s="48"/>
      <c r="W37" s="57"/>
    </row>
    <row r="38" spans="8:23">
      <c r="J38" s="48"/>
      <c r="L38" s="58"/>
      <c r="U38" s="48"/>
      <c r="W38" s="57"/>
    </row>
    <row r="39" spans="8:23">
      <c r="J39" s="48"/>
      <c r="L39" s="58"/>
      <c r="U39" s="48"/>
      <c r="W39" s="57"/>
    </row>
    <row r="40" spans="8:23">
      <c r="J40" s="48"/>
      <c r="L40" s="58"/>
      <c r="U40" s="48"/>
      <c r="W40" s="57"/>
    </row>
    <row r="41" spans="8:23">
      <c r="J41" s="48"/>
      <c r="L41" s="58"/>
      <c r="U41" s="48"/>
      <c r="W41" s="57"/>
    </row>
    <row r="42" spans="8:23">
      <c r="J42" s="48"/>
      <c r="L42" s="58"/>
      <c r="U42" s="48"/>
      <c r="W42" s="57"/>
    </row>
    <row r="43" spans="8:23">
      <c r="J43" s="48"/>
      <c r="L43" s="58"/>
      <c r="U43" s="48"/>
      <c r="W43" s="57"/>
    </row>
    <row r="44" spans="8:23">
      <c r="J44" s="48"/>
      <c r="L44" s="58"/>
      <c r="U44" s="48"/>
      <c r="W44" s="57"/>
    </row>
    <row r="45" spans="8:23">
      <c r="J45" s="48"/>
      <c r="L45" s="58"/>
      <c r="U45" s="48"/>
      <c r="W45" s="57"/>
    </row>
    <row r="46" spans="8:23">
      <c r="J46" s="48"/>
      <c r="L46" s="58"/>
      <c r="U46" s="48"/>
      <c r="W46" s="57"/>
    </row>
    <row r="47" spans="8:23">
      <c r="J47" s="48"/>
      <c r="L47" s="58"/>
      <c r="U47" s="48"/>
      <c r="W47" s="57"/>
    </row>
    <row r="48" spans="8:23">
      <c r="J48" s="48"/>
      <c r="L48" s="58"/>
      <c r="U48" s="48"/>
      <c r="W48" s="57"/>
    </row>
    <row r="49" spans="10:23">
      <c r="J49" s="48"/>
      <c r="L49" s="58"/>
      <c r="U49" s="48"/>
      <c r="W49" s="57"/>
    </row>
    <row r="50" spans="10:23">
      <c r="J50" s="48"/>
      <c r="L50" s="58"/>
      <c r="U50" s="48"/>
      <c r="W50" s="57"/>
    </row>
    <row r="51" spans="10:23">
      <c r="J51" s="48"/>
      <c r="L51" s="58"/>
      <c r="U51" s="48"/>
      <c r="W51" s="57"/>
    </row>
    <row r="52" spans="10:23">
      <c r="J52" s="48"/>
      <c r="L52" s="58"/>
      <c r="U52" s="48"/>
      <c r="W52" s="57"/>
    </row>
    <row r="53" spans="10:23">
      <c r="J53" s="48"/>
      <c r="L53" s="58"/>
      <c r="U53" s="48"/>
      <c r="W53" s="57"/>
    </row>
    <row r="54" spans="10:23">
      <c r="J54" s="48"/>
      <c r="L54" s="58"/>
      <c r="U54" s="48"/>
      <c r="W54" s="57"/>
    </row>
    <row r="55" spans="10:23">
      <c r="J55" s="48"/>
      <c r="L55" s="58"/>
      <c r="U55" s="48"/>
      <c r="W55" s="57"/>
    </row>
    <row r="56" spans="10:23">
      <c r="J56" s="48"/>
      <c r="L56" s="58"/>
      <c r="U56" s="48"/>
      <c r="W56" s="57"/>
    </row>
    <row r="57" spans="10:23">
      <c r="J57" s="48"/>
      <c r="L57" s="58"/>
      <c r="U57" s="48"/>
      <c r="W57" s="57"/>
    </row>
    <row r="58" spans="10:23">
      <c r="J58" s="48"/>
      <c r="L58" s="58"/>
    </row>
    <row r="59" spans="10:23">
      <c r="L59" s="57"/>
    </row>
    <row r="60" spans="10:23">
      <c r="L60" s="57"/>
      <c r="U60" s="48"/>
      <c r="W60" s="59"/>
    </row>
    <row r="61" spans="10:23">
      <c r="L61" s="57"/>
    </row>
    <row r="62" spans="10:23">
      <c r="J62" s="48"/>
      <c r="L62" s="57"/>
    </row>
  </sheetData>
  <mergeCells count="5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J21"/>
  <sheetViews>
    <sheetView rightToLeft="1" view="pageBreakPreview" topLeftCell="A4" zoomScale="130" zoomScaleNormal="70" zoomScaleSheetLayoutView="130" workbookViewId="0">
      <selection activeCell="D20" sqref="D2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.75" customHeight="1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4.45" customHeight="1"/>
    <row r="5" spans="1:10" ht="14.45" customHeight="1">
      <c r="A5" s="29" t="s">
        <v>68</v>
      </c>
      <c r="B5" s="79" t="s">
        <v>70</v>
      </c>
      <c r="C5" s="79"/>
      <c r="D5" s="79"/>
      <c r="E5" s="79"/>
      <c r="F5" s="79"/>
      <c r="G5" s="79"/>
      <c r="H5" s="79"/>
      <c r="I5" s="79"/>
      <c r="J5" s="79"/>
    </row>
    <row r="6" spans="1:10" ht="14.45" customHeight="1">
      <c r="D6" s="82" t="s">
        <v>49</v>
      </c>
      <c r="E6" s="82"/>
      <c r="F6" s="82"/>
      <c r="H6" s="82" t="s">
        <v>50</v>
      </c>
      <c r="I6" s="82"/>
      <c r="J6" s="82"/>
    </row>
    <row r="7" spans="1:10" ht="41.25" customHeight="1">
      <c r="A7" s="82" t="s">
        <v>71</v>
      </c>
      <c r="B7" s="82"/>
      <c r="D7" s="6" t="s">
        <v>72</v>
      </c>
      <c r="E7" s="3"/>
      <c r="F7" s="6" t="s">
        <v>73</v>
      </c>
      <c r="H7" s="6" t="s">
        <v>72</v>
      </c>
      <c r="I7" s="3"/>
      <c r="J7" s="6" t="s">
        <v>73</v>
      </c>
    </row>
    <row r="8" spans="1:10" ht="21.75" customHeight="1">
      <c r="A8" s="83" t="s">
        <v>101</v>
      </c>
      <c r="B8" s="83"/>
      <c r="D8" s="19">
        <v>2733223</v>
      </c>
      <c r="E8" s="15"/>
      <c r="F8" s="42">
        <v>3.2377102717214316E-4</v>
      </c>
      <c r="G8" s="61"/>
      <c r="H8" s="25">
        <v>639529165</v>
      </c>
      <c r="I8" s="61"/>
      <c r="J8" s="42">
        <v>0.75454853783158526</v>
      </c>
    </row>
    <row r="9" spans="1:10" ht="21.75" customHeight="1">
      <c r="A9" s="78" t="s">
        <v>27</v>
      </c>
      <c r="B9" s="78"/>
      <c r="D9" s="17">
        <v>2733223</v>
      </c>
      <c r="E9" s="15"/>
      <c r="F9" s="43">
        <v>3.2377102717214316E-4</v>
      </c>
      <c r="G9" s="61"/>
      <c r="H9" s="17">
        <v>639529165</v>
      </c>
      <c r="I9" s="61"/>
      <c r="J9" s="43">
        <v>0.75454853783158526</v>
      </c>
    </row>
    <row r="14" spans="1:10">
      <c r="D14" s="48"/>
      <c r="E14" s="48"/>
      <c r="F14" s="48"/>
      <c r="G14" s="48"/>
      <c r="H14" s="48"/>
    </row>
    <row r="15" spans="1:10">
      <c r="D15" s="48"/>
      <c r="E15" s="48"/>
      <c r="F15" s="48"/>
      <c r="G15" s="48"/>
      <c r="H15" s="48"/>
    </row>
    <row r="16" spans="1:10">
      <c r="D16" s="48"/>
      <c r="E16" s="48"/>
      <c r="F16" s="48"/>
      <c r="G16" s="48"/>
      <c r="H16" s="48"/>
    </row>
    <row r="17" spans="4:8">
      <c r="D17" s="48"/>
      <c r="E17" s="48"/>
      <c r="F17" s="48"/>
      <c r="G17" s="48"/>
      <c r="H17" s="48"/>
    </row>
    <row r="18" spans="4:8">
      <c r="D18" s="48"/>
      <c r="E18" s="48"/>
      <c r="F18" s="48"/>
      <c r="G18" s="48"/>
      <c r="H18" s="48"/>
    </row>
    <row r="21" spans="4:8">
      <c r="D21" s="60"/>
      <c r="E21" s="57"/>
      <c r="F21" s="57"/>
      <c r="G21" s="57"/>
      <c r="H21" s="62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0"/>
  <sheetViews>
    <sheetView rightToLeft="1" tabSelected="1" view="pageBreakPreview" zoomScale="130" zoomScaleNormal="100" zoomScaleSheetLayoutView="130" workbookViewId="0">
      <selection activeCell="D15" sqref="D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5" t="s">
        <v>0</v>
      </c>
      <c r="B1" s="85"/>
      <c r="C1" s="85"/>
      <c r="D1" s="85"/>
      <c r="E1" s="85"/>
      <c r="F1" s="85"/>
    </row>
    <row r="2" spans="1:6" ht="21.75" customHeight="1">
      <c r="A2" s="85" t="s">
        <v>99</v>
      </c>
      <c r="B2" s="85"/>
      <c r="C2" s="85"/>
      <c r="D2" s="85"/>
      <c r="E2" s="85"/>
      <c r="F2" s="85"/>
    </row>
    <row r="3" spans="1:6" ht="21.75" customHeight="1">
      <c r="A3" s="85" t="s">
        <v>1</v>
      </c>
      <c r="B3" s="85"/>
      <c r="C3" s="85"/>
      <c r="D3" s="85"/>
      <c r="E3" s="85"/>
      <c r="F3" s="85"/>
    </row>
    <row r="4" spans="1:6" ht="14.45" customHeight="1"/>
    <row r="5" spans="1:6" ht="29.1" customHeight="1">
      <c r="A5" s="29" t="s">
        <v>69</v>
      </c>
      <c r="B5" s="79" t="s">
        <v>46</v>
      </c>
      <c r="C5" s="79"/>
      <c r="D5" s="79"/>
      <c r="E5" s="79"/>
      <c r="F5" s="79"/>
    </row>
    <row r="6" spans="1:6" ht="14.45" customHeight="1">
      <c r="D6" s="2" t="s">
        <v>49</v>
      </c>
      <c r="F6" s="2" t="s">
        <v>8</v>
      </c>
    </row>
    <row r="7" spans="1:6" ht="14.45" customHeight="1">
      <c r="A7" s="82" t="s">
        <v>46</v>
      </c>
      <c r="B7" s="82"/>
      <c r="D7" s="4" t="s">
        <v>32</v>
      </c>
      <c r="F7" s="4" t="s">
        <v>32</v>
      </c>
    </row>
    <row r="8" spans="1:6" ht="21.75" customHeight="1">
      <c r="A8" s="83" t="s">
        <v>46</v>
      </c>
      <c r="B8" s="83"/>
      <c r="C8" s="15"/>
      <c r="D8" s="19">
        <v>0</v>
      </c>
      <c r="E8" s="15"/>
      <c r="F8" s="19">
        <v>733717291</v>
      </c>
    </row>
    <row r="9" spans="1:6" ht="21.75" customHeight="1">
      <c r="A9" s="75" t="s">
        <v>74</v>
      </c>
      <c r="B9" s="75"/>
      <c r="C9" s="15"/>
      <c r="D9" s="21">
        <v>19459214</v>
      </c>
      <c r="E9" s="15"/>
      <c r="F9" s="21">
        <v>478016577</v>
      </c>
    </row>
    <row r="10" spans="1:6" ht="21.75" customHeight="1">
      <c r="A10" s="78" t="s">
        <v>27</v>
      </c>
      <c r="B10" s="78"/>
      <c r="C10" s="15"/>
      <c r="D10" s="17">
        <f>SUM(D8:D9)</f>
        <v>19459214</v>
      </c>
      <c r="E10" s="15"/>
      <c r="F10" s="17">
        <f>SUM(F8:F9)</f>
        <v>1211733868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S9"/>
  <sheetViews>
    <sheetView rightToLeft="1" view="pageBreakPreview" zoomScale="115" zoomScaleNormal="100" zoomScaleSheetLayoutView="115" workbookViewId="0">
      <selection activeCell="S9" sqref="S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21.75" customHeight="1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4.45" customHeight="1"/>
    <row r="5" spans="1:19" ht="14.45" customHeight="1">
      <c r="A5" s="86" t="s">
        <v>52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4.45" customHeight="1">
      <c r="A6" s="82" t="s">
        <v>28</v>
      </c>
      <c r="C6" s="82" t="s">
        <v>75</v>
      </c>
      <c r="D6" s="82"/>
      <c r="E6" s="82"/>
      <c r="F6" s="82"/>
      <c r="G6" s="82"/>
      <c r="I6" s="82" t="s">
        <v>49</v>
      </c>
      <c r="J6" s="82"/>
      <c r="K6" s="82"/>
      <c r="L6" s="82"/>
      <c r="M6" s="82"/>
      <c r="O6" s="82" t="s">
        <v>50</v>
      </c>
      <c r="P6" s="82"/>
      <c r="Q6" s="82"/>
      <c r="R6" s="82"/>
      <c r="S6" s="82"/>
    </row>
    <row r="7" spans="1:19" ht="44.25" customHeight="1">
      <c r="A7" s="82"/>
      <c r="C7" s="6" t="s">
        <v>76</v>
      </c>
      <c r="D7" s="3"/>
      <c r="E7" s="6" t="s">
        <v>77</v>
      </c>
      <c r="F7" s="3"/>
      <c r="G7" s="6" t="s">
        <v>78</v>
      </c>
      <c r="I7" s="6" t="s">
        <v>79</v>
      </c>
      <c r="J7" s="3"/>
      <c r="K7" s="6" t="s">
        <v>80</v>
      </c>
      <c r="L7" s="3"/>
      <c r="M7" s="6" t="s">
        <v>81</v>
      </c>
      <c r="O7" s="6" t="s">
        <v>79</v>
      </c>
      <c r="P7" s="3"/>
      <c r="Q7" s="6" t="s">
        <v>80</v>
      </c>
      <c r="R7" s="3"/>
      <c r="S7" s="6" t="s">
        <v>81</v>
      </c>
    </row>
    <row r="8" spans="1:19" ht="21.75" customHeight="1">
      <c r="A8" s="14" t="s">
        <v>23</v>
      </c>
      <c r="C8" s="14" t="s">
        <v>82</v>
      </c>
      <c r="D8" s="15"/>
      <c r="E8" s="16">
        <v>3400000</v>
      </c>
      <c r="F8" s="15"/>
      <c r="G8" s="16">
        <v>2360</v>
      </c>
      <c r="H8" s="15"/>
      <c r="I8" s="16">
        <v>0</v>
      </c>
      <c r="J8" s="15"/>
      <c r="K8" s="16">
        <v>0</v>
      </c>
      <c r="L8" s="15"/>
      <c r="M8" s="16">
        <v>0</v>
      </c>
      <c r="N8" s="15"/>
      <c r="O8" s="16">
        <v>8024000000</v>
      </c>
      <c r="P8" s="15"/>
      <c r="Q8" s="16">
        <v>229562209</v>
      </c>
      <c r="R8" s="15"/>
      <c r="S8" s="16">
        <f>O8-Q8</f>
        <v>7794437791</v>
      </c>
    </row>
    <row r="9" spans="1:19" ht="21.75" customHeight="1">
      <c r="A9" s="5" t="s">
        <v>27</v>
      </c>
      <c r="C9" s="17"/>
      <c r="D9" s="15"/>
      <c r="E9" s="17"/>
      <c r="F9" s="15"/>
      <c r="G9" s="17"/>
      <c r="H9" s="15"/>
      <c r="I9" s="17">
        <v>0</v>
      </c>
      <c r="J9" s="15"/>
      <c r="K9" s="17">
        <v>0</v>
      </c>
      <c r="L9" s="15"/>
      <c r="M9" s="17">
        <v>0</v>
      </c>
      <c r="N9" s="15"/>
      <c r="O9" s="17">
        <f>SUM(O8)</f>
        <v>8024000000</v>
      </c>
      <c r="P9" s="15"/>
      <c r="Q9" s="17">
        <f>SUM(Q8)</f>
        <v>229562209</v>
      </c>
      <c r="R9" s="15"/>
      <c r="S9" s="17">
        <f>SUM(S8)</f>
        <v>7794437791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1"/>
  <sheetViews>
    <sheetView rightToLeft="1" view="pageBreakPreview" zoomScale="115" zoomScaleNormal="100" zoomScaleSheetLayoutView="115" workbookViewId="0">
      <selection activeCell="M10" sqref="M1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21.75" customHeight="1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.75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4.45" customHeight="1"/>
    <row r="5" spans="1:13" ht="14.45" customHeight="1">
      <c r="A5" s="86" t="s">
        <v>85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4.45" customHeight="1">
      <c r="A6" s="82" t="s">
        <v>37</v>
      </c>
      <c r="C6" s="82" t="s">
        <v>49</v>
      </c>
      <c r="D6" s="82"/>
      <c r="E6" s="82"/>
      <c r="F6" s="82"/>
      <c r="G6" s="82"/>
      <c r="I6" s="82" t="s">
        <v>50</v>
      </c>
      <c r="J6" s="82"/>
      <c r="K6" s="82"/>
      <c r="L6" s="82"/>
      <c r="M6" s="82"/>
    </row>
    <row r="7" spans="1:13" ht="29.1" customHeight="1">
      <c r="A7" s="82"/>
      <c r="C7" s="6" t="s">
        <v>83</v>
      </c>
      <c r="D7" s="3"/>
      <c r="E7" s="6" t="s">
        <v>80</v>
      </c>
      <c r="F7" s="3"/>
      <c r="G7" s="6" t="s">
        <v>84</v>
      </c>
      <c r="I7" s="6" t="s">
        <v>83</v>
      </c>
      <c r="J7" s="3"/>
      <c r="K7" s="6" t="s">
        <v>80</v>
      </c>
      <c r="L7" s="3"/>
      <c r="M7" s="6" t="s">
        <v>84</v>
      </c>
    </row>
    <row r="8" spans="1:13" ht="21.75" customHeight="1">
      <c r="A8" s="10" t="s">
        <v>93</v>
      </c>
      <c r="C8" s="25">
        <v>32108</v>
      </c>
      <c r="D8" s="15"/>
      <c r="E8" s="25">
        <v>0</v>
      </c>
      <c r="F8" s="15"/>
      <c r="G8" s="25">
        <f>C8-E8</f>
        <v>32108</v>
      </c>
      <c r="H8" s="15"/>
      <c r="I8" s="25">
        <v>329600</v>
      </c>
      <c r="J8" s="15"/>
      <c r="K8" s="25">
        <v>0</v>
      </c>
      <c r="L8" s="15"/>
      <c r="M8" s="25">
        <f>I8-K8</f>
        <v>329600</v>
      </c>
    </row>
    <row r="9" spans="1:13" ht="21.75" customHeight="1">
      <c r="A9" s="11" t="s">
        <v>94</v>
      </c>
      <c r="C9" s="26">
        <v>77056</v>
      </c>
      <c r="D9" s="15"/>
      <c r="E9" s="26">
        <v>0</v>
      </c>
      <c r="F9" s="15"/>
      <c r="G9" s="41">
        <f t="shared" ref="G9:G10" si="0">C9-E9</f>
        <v>77056</v>
      </c>
      <c r="H9" s="15"/>
      <c r="I9" s="26">
        <v>901767</v>
      </c>
      <c r="J9" s="15"/>
      <c r="K9" s="26">
        <v>0</v>
      </c>
      <c r="L9" s="15"/>
      <c r="M9" s="25">
        <f>I9-K9</f>
        <v>901767</v>
      </c>
    </row>
    <row r="10" spans="1:13" ht="21.75" customHeight="1">
      <c r="A10" s="12" t="s">
        <v>95</v>
      </c>
      <c r="C10" s="28">
        <v>2624059</v>
      </c>
      <c r="D10" s="15"/>
      <c r="E10" s="28">
        <v>0</v>
      </c>
      <c r="F10" s="15"/>
      <c r="G10" s="41">
        <f t="shared" si="0"/>
        <v>2624059</v>
      </c>
      <c r="H10" s="15"/>
      <c r="I10" s="28">
        <v>638297798</v>
      </c>
      <c r="J10" s="15"/>
      <c r="K10" s="28">
        <v>0</v>
      </c>
      <c r="L10" s="15"/>
      <c r="M10" s="41">
        <f t="shared" ref="M10" si="1">I10-K10</f>
        <v>638297798</v>
      </c>
    </row>
    <row r="11" spans="1:13" ht="21.75" customHeight="1">
      <c r="A11" s="5" t="s">
        <v>27</v>
      </c>
      <c r="C11" s="17">
        <f>SUM(C8:C10)</f>
        <v>2733223</v>
      </c>
      <c r="D11" s="15"/>
      <c r="E11" s="17">
        <v>0</v>
      </c>
      <c r="F11" s="15"/>
      <c r="G11" s="17">
        <f>SUM(G8:G10)</f>
        <v>2733223</v>
      </c>
      <c r="H11" s="15"/>
      <c r="I11" s="17">
        <f>SUM(I8:I10)</f>
        <v>639529165</v>
      </c>
      <c r="J11" s="15"/>
      <c r="K11" s="17">
        <f>SUM(K8:K10)</f>
        <v>0</v>
      </c>
      <c r="L11" s="15"/>
      <c r="M11" s="17">
        <f>SUM(M8:M10)</f>
        <v>639529165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2026-01-25T05:46:46Z</dcterms:created>
  <dcterms:modified xsi:type="dcterms:W3CDTF">2026-01-26T11:54:43Z</dcterms:modified>
</cp:coreProperties>
</file>