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hanei\بخشی\"/>
    </mc:Choice>
  </mc:AlternateContent>
  <xr:revisionPtr revIDLastSave="0" documentId="13_ncr:1_{C56BB2A4-71B7-4149-9368-F5184A54EB0E}" xr6:coauthVersionLast="47" xr6:coauthVersionMax="47" xr10:uidLastSave="{00000000-0000-0000-0000-000000000000}"/>
  <bookViews>
    <workbookView xWindow="-120" yWindow="-120" windowWidth="29040" windowHeight="15840" tabRatio="866" activeTab="1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اعمال اختیار" sheetId="20" r:id="rId11"/>
    <sheet name="درآمد ناشی از تغییر قیمت اوراق" sheetId="21" r:id="rId12"/>
  </sheets>
  <definedNames>
    <definedName name="_xlnm.Print_Area" localSheetId="3">درآمد!$A$1:$K$11</definedName>
    <definedName name="_xlnm.Print_Area" localSheetId="10">'درآمد اعمال اختیار'!$A$1:$Z$11</definedName>
    <definedName name="_xlnm.Print_Area" localSheetId="5">'درآمد سپرده بانکی'!$A$1:$K$9</definedName>
    <definedName name="_xlnm.Print_Area" localSheetId="4">'درآمد سرمایه گذاری در سهام'!$A$1:$X$38</definedName>
    <definedName name="_xlnm.Print_Area" localSheetId="7">'درآمد سود سهام'!$A$1:$T$11</definedName>
    <definedName name="_xlnm.Print_Area" localSheetId="11">'درآمد ناشی از تغییر قیمت اوراق'!$A$1:$S$31</definedName>
    <definedName name="_xlnm.Print_Area" localSheetId="9">'درآمد ناشی از فروش'!$A$1:$S$28</definedName>
    <definedName name="_xlnm.Print_Area" localSheetId="6">'سایر درآمدها'!$A$1:$G$11</definedName>
    <definedName name="_xlnm.Print_Area" localSheetId="2">سپرده!$A$1:$M$10</definedName>
    <definedName name="_xlnm.Print_Area" localSheetId="1">سهام!$A$1:$AC$34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3" l="1"/>
  <c r="J11" i="8" l="1"/>
  <c r="J10" i="8"/>
  <c r="J9" i="8"/>
  <c r="J8" i="8"/>
  <c r="L9" i="7" l="1"/>
  <c r="L10" i="7" s="1"/>
  <c r="AB12" i="2"/>
  <c r="AB11" i="2"/>
  <c r="AB10" i="2"/>
  <c r="AB9" i="2"/>
  <c r="S11" i="15"/>
  <c r="S10" i="15"/>
  <c r="S9" i="15"/>
  <c r="S8" i="15"/>
  <c r="K11" i="15"/>
  <c r="H8" i="8"/>
  <c r="W11" i="20"/>
  <c r="W10" i="20"/>
  <c r="W9" i="20"/>
  <c r="Y11" i="20"/>
  <c r="U11" i="20"/>
  <c r="S11" i="20"/>
  <c r="Q11" i="20"/>
  <c r="O11" i="20"/>
  <c r="M11" i="20"/>
  <c r="K11" i="20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8" i="19"/>
  <c r="O28" i="19"/>
  <c r="M28" i="19"/>
  <c r="M10" i="18"/>
  <c r="M9" i="18"/>
  <c r="G11" i="18"/>
  <c r="G9" i="18"/>
  <c r="G10" i="18"/>
  <c r="M8" i="18"/>
  <c r="G8" i="18"/>
  <c r="F11" i="14"/>
  <c r="D11" i="14"/>
  <c r="Q12" i="7"/>
  <c r="Q13" i="7" s="1"/>
  <c r="F9" i="13" s="1"/>
  <c r="J9" i="13"/>
  <c r="H9" i="13"/>
  <c r="D9" i="13"/>
  <c r="W38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9" i="9"/>
  <c r="H34" i="2"/>
  <c r="J34" i="2"/>
  <c r="N34" i="2"/>
  <c r="R34" i="2"/>
  <c r="F10" i="8"/>
  <c r="F11" i="8" s="1"/>
  <c r="U38" i="9"/>
  <c r="I31" i="21"/>
  <c r="G31" i="21"/>
  <c r="E31" i="21"/>
  <c r="M31" i="21"/>
  <c r="Q31" i="21"/>
  <c r="O31" i="21"/>
  <c r="E28" i="19"/>
  <c r="G28" i="19"/>
  <c r="I28" i="19" l="1"/>
  <c r="Q28" i="19"/>
  <c r="H9" i="8"/>
  <c r="L18" i="9"/>
  <c r="L30" i="9"/>
  <c r="L21" i="9"/>
  <c r="L34" i="9"/>
  <c r="L23" i="9"/>
  <c r="L37" i="9"/>
  <c r="L27" i="9"/>
  <c r="L19" i="9"/>
  <c r="L31" i="9"/>
  <c r="L33" i="9"/>
  <c r="L36" i="9"/>
  <c r="L20" i="9"/>
  <c r="L32" i="9"/>
  <c r="L22" i="9"/>
  <c r="L35" i="9"/>
  <c r="L24" i="9"/>
  <c r="L9" i="9"/>
  <c r="L16" i="9"/>
  <c r="L29" i="9"/>
  <c r="L26" i="9"/>
  <c r="L10" i="9"/>
  <c r="L11" i="9"/>
  <c r="L12" i="9"/>
  <c r="L13" i="9"/>
  <c r="L25" i="9"/>
  <c r="L28" i="9"/>
  <c r="L17" i="9"/>
  <c r="L14" i="9"/>
  <c r="L15" i="9"/>
  <c r="H10" i="8"/>
  <c r="M11" i="18"/>
  <c r="I11" i="18"/>
  <c r="C11" i="18"/>
  <c r="Q11" i="15"/>
  <c r="O11" i="15"/>
  <c r="L38" i="9" l="1"/>
  <c r="H11" i="8"/>
  <c r="J38" i="9"/>
  <c r="H38" i="9"/>
  <c r="F38" i="9"/>
  <c r="N38" i="9"/>
  <c r="Q38" i="9"/>
  <c r="S38" i="9"/>
  <c r="X34" i="2" l="1"/>
  <c r="Z34" i="2"/>
</calcChain>
</file>

<file path=xl/sharedStrings.xml><?xml version="1.0" encoding="utf-8"?>
<sst xmlns="http://schemas.openxmlformats.org/spreadsheetml/2006/main" count="308" uniqueCount="129">
  <si>
    <t>صندوق سرمایه گذاری بخشی صنایع معیار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</si>
  <si>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</si>
  <si>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</si>
  <si>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</si>
  <si>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</si>
  <si>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</si>
  <si>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</si>
  <si>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</si>
  <si>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</si>
  <si>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</si>
  <si>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</si>
  <si>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</si>
  <si>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</si>
  <si>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</si>
  <si>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</si>
  <si>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</si>
  <si>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</si>
  <si>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</si>
  <si>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</si>
  <si>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</si>
  <si>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</si>
  <si>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خودرو</t>
  </si>
  <si>
    <t>ایمن خودرو شرق</t>
  </si>
  <si>
    <t>بهمن  دیزل</t>
  </si>
  <si>
    <t>توسعه نیشکر و  صنایع جانبی</t>
  </si>
  <si>
    <t>تولید انرژی برق شمس پاسارگاد</t>
  </si>
  <si>
    <t>تولیدی برنا باطری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</si>
  <si>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</si>
  <si>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</si>
  <si>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</si>
  <si>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</si>
  <si>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</si>
  <si>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</si>
  <si>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 ارتباطی آوا</t>
  </si>
  <si>
    <t>فولاد مبارکه اصفهان</t>
  </si>
  <si>
    <t>گروه‌بهمن‌</t>
  </si>
  <si>
    <t>گسترش‌سرمایه‌گذاری‌ایران‌خودرو</t>
  </si>
  <si>
    <t>مدیریت نیروگاهی ایرانیان مپنا</t>
  </si>
  <si>
    <t>ملی‌ صنایع‌ مس‌ ایران‌</t>
  </si>
  <si>
    <t>کانی کربن طبس</t>
  </si>
  <si>
    <t>گواهي سپرده کالايي شمش طلا</t>
  </si>
  <si>
    <t>سرمایه گذاری پایا تدبیرپارسا</t>
  </si>
  <si>
    <t>اختیارخ شستا-1500-1404/02/10</t>
  </si>
  <si>
    <t>اختیارخ وتجارت-2600-1404/02/17</t>
  </si>
  <si>
    <t>جمع</t>
  </si>
  <si>
    <t>نام سهام</t>
  </si>
  <si>
    <t>قیمت اعمال</t>
  </si>
  <si>
    <t>تاریخ اعمال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</si>
  <si>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</si>
  <si>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</si>
  <si>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</si>
  <si>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</si>
  <si>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</si>
  <si>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</si>
  <si>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</si>
  <si>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</si>
  <si>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</si>
  <si>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</si>
  <si>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</si>
  <si>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</si>
  <si>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</si>
  <si>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</si>
  <si>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</si>
  <si>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</si>
  <si>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</si>
  <si>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</si>
  <si>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</si>
  <si>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</si>
  <si>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</si>
  <si>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</si>
  <si>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</si>
  <si>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</si>
  <si>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</si>
  <si>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</si>
  <si>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</si>
  <si>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بیمه اتکایی ایران معین</t>
  </si>
  <si>
    <t>نساجی بابکان</t>
  </si>
  <si>
    <t>دارویی و نهاده های زاگرس دارو</t>
  </si>
  <si>
    <t>موتورسازان‌تراکتورسازی‌ایران‌</t>
  </si>
  <si>
    <t>گواهی سپرده کالایی شمش طلا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</si>
  <si>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</si>
  <si>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</si>
  <si>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</si>
  <si>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</si>
  <si>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</si>
  <si>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</si>
  <si>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</si>
  <si>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</si>
  <si>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</si>
  <si>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</si>
  <si>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</si>
  <si>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</si>
  <si>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</si>
  <si>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</si>
  <si>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1403/12/20</t>
  </si>
  <si>
    <t>1403/12/22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</si>
  <si>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</si>
  <si>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</si>
  <si>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</si>
  <si>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</si>
  <si>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</si>
  <si>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</si>
  <si>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</si>
  <si>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</si>
  <si>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</si>
  <si>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</si>
  <si>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</si>
  <si>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</si>
  <si>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</si>
  <si>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</si>
  <si>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</si>
  <si>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</si>
  <si>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</si>
  <si>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</si>
  <si>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ضستا20411</t>
  </si>
  <si>
    <t>1404/01/30</t>
  </si>
  <si>
    <t>وتجارت1</t>
  </si>
  <si>
    <t>ضجار20541</t>
  </si>
  <si>
    <t>درآمد ناشی از تغییر قیمت اوراق بهادار</t>
  </si>
  <si>
    <t>سود و زیان ناشی از تغییر قیمت</t>
  </si>
  <si>
    <t>صورت وضعیت پورتفوی</t>
  </si>
  <si>
    <t>-2-1</t>
  </si>
  <si>
    <t>-2-2</t>
  </si>
  <si>
    <t>-3-2</t>
  </si>
  <si>
    <t>سپرده بانکی</t>
  </si>
  <si>
    <t xml:space="preserve">سپرده کوتاه مدت موسسه اعتباری ملل </t>
  </si>
  <si>
    <t xml:space="preserve">سپرده کوتاه مدت بانک خاورمیانه </t>
  </si>
  <si>
    <t>سپرده کوتاه مدت بانک گردشگری</t>
  </si>
  <si>
    <t xml:space="preserve">میانگین سود سپرده طی ماه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</si>
</sst>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IRANSans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0" fontId="5" fillId="0" borderId="0"/>
    <xf numFmtId="9" fontId="11" fillId="0" borderId="0" applyFont="0" applyFill="0" applyBorder="0" applyAlignment="0" applyProtection="0"/>
  </cellStyleXfs>
  <cellXfs count="12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3" fontId="0" fillId="0" borderId="0" xfId="0" applyNumberFormat="1" applyFill="1" applyAlignment="1">
      <alignment horizontal="left"/>
    </xf>
    <xf numFmtId="0" fontId="0" fillId="0" borderId="4" xfId="0" applyFill="1" applyBorder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9" fontId="4" fillId="0" borderId="5" xfId="2" applyFont="1" applyFill="1" applyBorder="1" applyAlignment="1">
      <alignment horizontal="center" vertical="top"/>
    </xf>
    <xf numFmtId="9" fontId="4" fillId="0" borderId="2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165" fontId="4" fillId="0" borderId="0" xfId="2" applyNumberFormat="1" applyFont="1" applyFill="1" applyBorder="1" applyAlignment="1">
      <alignment horizontal="center" vertical="center"/>
    </xf>
    <xf numFmtId="164" fontId="4" fillId="0" borderId="4" xfId="2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0" fillId="0" borderId="0" xfId="0" applyFill="1" applyAlignment="1"/>
    <xf numFmtId="3" fontId="1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9" fontId="8" fillId="0" borderId="0" xfId="2" applyFont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0" fontId="4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3" xfId="0" applyFont="1" applyFill="1" applyBorder="1" applyAlignment="1">
      <alignment horizontal="center" vertical="center" wrapText="1"/>
    </xf>
    <xf numFmtId="3" fontId="15" fillId="0" borderId="5" xfId="0" applyNumberFormat="1" applyFont="1" applyFill="1" applyBorder="1" applyAlignment="1">
      <alignment horizontal="right" vertical="top"/>
    </xf>
    <xf numFmtId="0" fontId="0" fillId="0" borderId="2" xfId="0" applyFill="1" applyBorder="1" applyAlignment="1">
      <alignment horizontal="left"/>
    </xf>
    <xf numFmtId="10" fontId="0" fillId="0" borderId="0" xfId="2" applyNumberFormat="1" applyFont="1" applyAlignment="1">
      <alignment horizontal="left"/>
    </xf>
    <xf numFmtId="3" fontId="12" fillId="0" borderId="0" xfId="0" applyNumberFormat="1" applyFont="1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164" fontId="0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5" xfId="2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 vertical="center"/>
    </xf>
    <xf numFmtId="9" fontId="3" fillId="0" borderId="1" xfId="2" applyNumberFormat="1" applyFont="1" applyFill="1" applyBorder="1" applyAlignment="1">
      <alignment horizontal="center" vertical="center"/>
    </xf>
    <xf numFmtId="9" fontId="0" fillId="0" borderId="0" xfId="2" applyNumberFormat="1" applyFont="1" applyFill="1" applyAlignment="1">
      <alignment horizontal="left"/>
    </xf>
    <xf numFmtId="9" fontId="0" fillId="0" borderId="0" xfId="2" applyNumberFormat="1" applyFont="1" applyFill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left"/>
    </xf>
  </cellXfs>
  <cellStyles count="3">
    <cellStyle name="Normal" xfId="0" builtinId="0"/>
    <cellStyle name="Normal 2" xfId="1" xr:uid="{D78DF3E7-8D67-438C-B614-31045B6CD908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0A7AD839-987B-4C26-83CF-5C83CBCA1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80DB-D59A-4359-AFA8-F811EEE6CB36}">
  <dimension ref="A21:Y25"/>
  <sheetViews>
    <sheetView showGridLines="0" rightToLeft="1" view="pageBreakPreview" zoomScale="84" zoomScaleNormal="100" zoomScaleSheetLayoutView="84" workbookViewId="0">
      <selection activeCell="O20" sqref="O20"/>
    </sheetView>
  </sheetViews>
  <sheetFormatPr defaultRowHeight="18"/>
  <cols>
    <col min="1" max="16384" width="9.140625" style="15"/>
  </cols>
  <sheetData>
    <row r="21" spans="1:25" ht="21.75" customHeight="1"/>
    <row r="23" spans="1:25" ht="26.25">
      <c r="A23" s="90" t="s">
        <v>0</v>
      </c>
      <c r="B23" s="90"/>
      <c r="C23" s="90"/>
      <c r="D23" s="90"/>
      <c r="E23" s="90"/>
      <c r="F23" s="90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ht="26.25">
      <c r="A24" s="90" t="s">
        <v>120</v>
      </c>
      <c r="B24" s="90"/>
      <c r="C24" s="90"/>
      <c r="D24" s="90"/>
      <c r="E24" s="90"/>
      <c r="F24" s="90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26.25">
      <c r="A25" s="90" t="s">
        <v>2</v>
      </c>
      <c r="B25" s="90"/>
      <c r="C25" s="90"/>
      <c r="D25" s="90"/>
      <c r="E25" s="90"/>
      <c r="F25" s="90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31"/>
  <sheetViews>
    <sheetView rightToLeft="1" topLeftCell="A7" zoomScale="85" zoomScaleNormal="85" workbookViewId="0">
      <selection activeCell="A5" sqref="A5:R5"/>
    </sheetView>
  </sheetViews>
  <sheetFormatPr defaultRowHeight="12.75"/>
  <cols>
    <col min="1" max="1" width="40.28515625" customWidth="1"/>
    <col min="2" max="2" width="1.28515625" customWidth="1"/>
    <col min="3" max="3" width="11.5703125" bestFit="1" customWidth="1"/>
    <col min="4" max="4" width="1.28515625" customWidth="1"/>
    <col min="5" max="5" width="15.42578125" bestFit="1" customWidth="1"/>
    <col min="6" max="6" width="1.28515625" customWidth="1"/>
    <col min="7" max="7" width="15.5703125" bestFit="1" customWidth="1"/>
    <col min="8" max="8" width="1.28515625" customWidth="1"/>
    <col min="9" max="9" width="15.5703125" customWidth="1"/>
    <col min="10" max="10" width="1.28515625" customWidth="1"/>
    <col min="11" max="11" width="11.42578125" bestFit="1" customWidth="1"/>
    <col min="12" max="12" width="1.28515625" customWidth="1"/>
    <col min="13" max="13" width="16.42578125" bestFit="1" customWidth="1"/>
    <col min="14" max="14" width="1.28515625" customWidth="1"/>
    <col min="15" max="15" width="16.7109375" bestFit="1" customWidth="1"/>
    <col min="16" max="16" width="1.28515625" customWidth="1"/>
    <col min="17" max="17" width="14.28515625" customWidth="1"/>
    <col min="18" max="18" width="5.42578125" customWidth="1"/>
    <col min="19" max="19" width="0.28515625" customWidth="1"/>
    <col min="21" max="21" width="12.7109375" bestFit="1" customWidth="1"/>
  </cols>
  <sheetData>
    <row r="1" spans="1:21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1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21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21" ht="14.45" customHeight="1"/>
    <row r="5" spans="1:21" ht="14.45" customHeight="1">
      <c r="A5" s="92" t="s">
        <v>99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21" ht="14.45" customHeight="1">
      <c r="A6" s="93" t="s">
        <v>56</v>
      </c>
      <c r="C6" s="93" t="s">
        <v>68</v>
      </c>
      <c r="D6" s="93"/>
      <c r="E6" s="93"/>
      <c r="F6" s="93"/>
      <c r="G6" s="93"/>
      <c r="H6" s="93"/>
      <c r="I6" s="93"/>
      <c r="K6" s="93" t="s">
        <v>69</v>
      </c>
      <c r="L6" s="93"/>
      <c r="M6" s="93"/>
      <c r="N6" s="93"/>
      <c r="O6" s="93"/>
      <c r="P6" s="93"/>
      <c r="Q6" s="93"/>
      <c r="R6" s="93"/>
    </row>
    <row r="7" spans="1:21" ht="57" customHeight="1">
      <c r="A7" s="93"/>
      <c r="C7" s="14" t="s">
        <v>13</v>
      </c>
      <c r="D7" s="3"/>
      <c r="E7" s="14" t="s">
        <v>100</v>
      </c>
      <c r="F7" s="3"/>
      <c r="G7" s="14" t="s">
        <v>101</v>
      </c>
      <c r="H7" s="3"/>
      <c r="I7" s="14" t="s">
        <v>102</v>
      </c>
      <c r="K7" s="14" t="s">
        <v>13</v>
      </c>
      <c r="L7" s="3"/>
      <c r="M7" s="14" t="s">
        <v>100</v>
      </c>
      <c r="N7" s="3"/>
      <c r="O7" s="14" t="s">
        <v>101</v>
      </c>
      <c r="P7" s="3"/>
      <c r="Q7" s="106" t="s">
        <v>102</v>
      </c>
      <c r="R7" s="106"/>
    </row>
    <row r="8" spans="1:21" ht="21.75" customHeight="1">
      <c r="A8" s="5" t="s">
        <v>38</v>
      </c>
      <c r="C8" s="6">
        <v>4000000</v>
      </c>
      <c r="E8" s="6">
        <v>38290806127</v>
      </c>
      <c r="G8" s="6">
        <v>34471960113</v>
      </c>
      <c r="I8" s="27">
        <f>E8-G8</f>
        <v>3818846014</v>
      </c>
      <c r="K8" s="6">
        <v>4000000</v>
      </c>
      <c r="M8" s="6">
        <v>38290806127</v>
      </c>
      <c r="O8" s="6">
        <v>34471960113</v>
      </c>
      <c r="Q8" s="96">
        <f>M8-O8</f>
        <v>3818846014</v>
      </c>
      <c r="R8" s="96"/>
      <c r="U8" s="49"/>
    </row>
    <row r="9" spans="1:21" ht="21.75" customHeight="1">
      <c r="A9" s="7" t="s">
        <v>32</v>
      </c>
      <c r="C9" s="8">
        <v>7000000</v>
      </c>
      <c r="E9" s="8">
        <v>23496142576</v>
      </c>
      <c r="G9" s="8">
        <v>19219659025</v>
      </c>
      <c r="I9" s="54">
        <f t="shared" ref="I9:I27" si="0">E9-G9</f>
        <v>4276483551</v>
      </c>
      <c r="K9" s="8">
        <v>7000000</v>
      </c>
      <c r="M9" s="8">
        <v>23496142576</v>
      </c>
      <c r="O9" s="8">
        <v>19219659025</v>
      </c>
      <c r="Q9" s="105">
        <f t="shared" ref="Q9:Q27" si="1">M9-O9</f>
        <v>4276483551</v>
      </c>
      <c r="R9" s="105"/>
    </row>
    <row r="10" spans="1:21" ht="21.75" customHeight="1">
      <c r="A10" s="7" t="s">
        <v>36</v>
      </c>
      <c r="C10" s="8">
        <v>4335503</v>
      </c>
      <c r="E10" s="8">
        <v>19450462394</v>
      </c>
      <c r="G10" s="8">
        <v>16771113410</v>
      </c>
      <c r="I10" s="54">
        <f t="shared" si="0"/>
        <v>2679348984</v>
      </c>
      <c r="K10" s="8">
        <v>7335503</v>
      </c>
      <c r="M10" s="8">
        <v>32169332197</v>
      </c>
      <c r="O10" s="8">
        <v>27919355468</v>
      </c>
      <c r="Q10" s="105">
        <f t="shared" si="1"/>
        <v>4249976729</v>
      </c>
      <c r="R10" s="105"/>
    </row>
    <row r="11" spans="1:21" ht="21.75" customHeight="1">
      <c r="A11" s="7" t="s">
        <v>74</v>
      </c>
      <c r="C11" s="8">
        <v>0</v>
      </c>
      <c r="E11" s="8">
        <v>0</v>
      </c>
      <c r="G11" s="8">
        <v>0</v>
      </c>
      <c r="I11" s="54">
        <f t="shared" si="0"/>
        <v>0</v>
      </c>
      <c r="K11" s="8">
        <v>5119</v>
      </c>
      <c r="M11" s="8">
        <v>20201514</v>
      </c>
      <c r="O11" s="8">
        <v>16877632</v>
      </c>
      <c r="Q11" s="105">
        <f t="shared" si="1"/>
        <v>3323882</v>
      </c>
      <c r="R11" s="105"/>
    </row>
    <row r="12" spans="1:21" ht="21.75" customHeight="1">
      <c r="A12" s="7" t="s">
        <v>22</v>
      </c>
      <c r="C12" s="8">
        <v>0</v>
      </c>
      <c r="E12" s="8">
        <v>0</v>
      </c>
      <c r="G12" s="8">
        <v>0</v>
      </c>
      <c r="I12" s="54">
        <f t="shared" si="0"/>
        <v>0</v>
      </c>
      <c r="K12" s="8">
        <v>1750000</v>
      </c>
      <c r="M12" s="8">
        <v>5690190794</v>
      </c>
      <c r="O12" s="8">
        <v>4032157877</v>
      </c>
      <c r="Q12" s="105">
        <f t="shared" si="1"/>
        <v>1658032917</v>
      </c>
      <c r="R12" s="105"/>
    </row>
    <row r="13" spans="1:21" ht="21.75" customHeight="1">
      <c r="A13" s="7" t="s">
        <v>26</v>
      </c>
      <c r="C13" s="8">
        <v>0</v>
      </c>
      <c r="E13" s="8">
        <v>0</v>
      </c>
      <c r="G13" s="8">
        <v>0</v>
      </c>
      <c r="I13" s="54">
        <f t="shared" si="0"/>
        <v>0</v>
      </c>
      <c r="K13" s="8">
        <v>1000000</v>
      </c>
      <c r="M13" s="8">
        <v>7558449320</v>
      </c>
      <c r="O13" s="8">
        <v>5766451177</v>
      </c>
      <c r="Q13" s="105">
        <f t="shared" si="1"/>
        <v>1791998143</v>
      </c>
      <c r="R13" s="105"/>
    </row>
    <row r="14" spans="1:21" ht="21.75" customHeight="1">
      <c r="A14" s="7" t="s">
        <v>19</v>
      </c>
      <c r="C14" s="8">
        <v>0</v>
      </c>
      <c r="E14" s="8">
        <v>0</v>
      </c>
      <c r="G14" s="8">
        <v>0</v>
      </c>
      <c r="I14" s="54">
        <f t="shared" si="0"/>
        <v>0</v>
      </c>
      <c r="K14" s="8">
        <v>220500</v>
      </c>
      <c r="M14" s="8">
        <v>1779149846</v>
      </c>
      <c r="O14" s="8">
        <v>1546519954</v>
      </c>
      <c r="Q14" s="105">
        <f t="shared" si="1"/>
        <v>232629892</v>
      </c>
      <c r="R14" s="105"/>
    </row>
    <row r="15" spans="1:21" ht="21.75" customHeight="1">
      <c r="A15" s="7" t="s">
        <v>24</v>
      </c>
      <c r="C15" s="8">
        <v>0</v>
      </c>
      <c r="E15" s="8">
        <v>0</v>
      </c>
      <c r="G15" s="8">
        <v>0</v>
      </c>
      <c r="I15" s="54">
        <f t="shared" si="0"/>
        <v>0</v>
      </c>
      <c r="K15" s="8">
        <v>114508</v>
      </c>
      <c r="M15" s="8">
        <v>6190182615</v>
      </c>
      <c r="O15" s="8">
        <v>4708675415</v>
      </c>
      <c r="Q15" s="105">
        <f t="shared" si="1"/>
        <v>1481507200</v>
      </c>
      <c r="R15" s="105"/>
    </row>
    <row r="16" spans="1:21" ht="21.75" customHeight="1">
      <c r="A16" s="7" t="s">
        <v>39</v>
      </c>
      <c r="C16" s="8">
        <v>0</v>
      </c>
      <c r="E16" s="8">
        <v>0</v>
      </c>
      <c r="G16" s="8">
        <v>0</v>
      </c>
      <c r="I16" s="54">
        <f t="shared" si="0"/>
        <v>0</v>
      </c>
      <c r="K16" s="8">
        <v>190000</v>
      </c>
      <c r="M16" s="8">
        <v>3691673181</v>
      </c>
      <c r="O16" s="8">
        <v>2401208308</v>
      </c>
      <c r="Q16" s="105">
        <f t="shared" si="1"/>
        <v>1290464873</v>
      </c>
      <c r="R16" s="105"/>
    </row>
    <row r="17" spans="1:18" ht="21.75" customHeight="1">
      <c r="A17" s="7" t="s">
        <v>75</v>
      </c>
      <c r="C17" s="8">
        <v>0</v>
      </c>
      <c r="E17" s="8">
        <v>0</v>
      </c>
      <c r="G17" s="8">
        <v>0</v>
      </c>
      <c r="I17" s="54">
        <f t="shared" si="0"/>
        <v>0</v>
      </c>
      <c r="K17" s="8">
        <v>2362500</v>
      </c>
      <c r="M17" s="8">
        <v>7315892615</v>
      </c>
      <c r="O17" s="8">
        <v>6070725478</v>
      </c>
      <c r="Q17" s="105">
        <f t="shared" si="1"/>
        <v>1245167137</v>
      </c>
      <c r="R17" s="105"/>
    </row>
    <row r="18" spans="1:18" ht="21.75" customHeight="1">
      <c r="A18" s="7" t="s">
        <v>76</v>
      </c>
      <c r="C18" s="8">
        <v>0</v>
      </c>
      <c r="E18" s="8">
        <v>0</v>
      </c>
      <c r="G18" s="8">
        <v>0</v>
      </c>
      <c r="I18" s="54">
        <f t="shared" si="0"/>
        <v>0</v>
      </c>
      <c r="K18" s="8">
        <v>400000</v>
      </c>
      <c r="M18" s="8">
        <v>5741632828</v>
      </c>
      <c r="O18" s="8">
        <v>2063321791</v>
      </c>
      <c r="Q18" s="105">
        <f t="shared" si="1"/>
        <v>3678311037</v>
      </c>
      <c r="R18" s="105"/>
    </row>
    <row r="19" spans="1:18" ht="21.75" customHeight="1">
      <c r="A19" s="7" t="s">
        <v>27</v>
      </c>
      <c r="C19" s="8">
        <v>0</v>
      </c>
      <c r="E19" s="8">
        <v>0</v>
      </c>
      <c r="G19" s="8">
        <v>0</v>
      </c>
      <c r="I19" s="54">
        <f t="shared" si="0"/>
        <v>0</v>
      </c>
      <c r="K19" s="8">
        <v>3200000</v>
      </c>
      <c r="M19" s="8">
        <v>13644727980</v>
      </c>
      <c r="O19" s="8">
        <v>10538520481</v>
      </c>
      <c r="Q19" s="105">
        <f t="shared" si="1"/>
        <v>3106207499</v>
      </c>
      <c r="R19" s="105"/>
    </row>
    <row r="20" spans="1:18" ht="21.75" customHeight="1">
      <c r="A20" s="7" t="s">
        <v>21</v>
      </c>
      <c r="C20" s="8">
        <v>0</v>
      </c>
      <c r="E20" s="8">
        <v>0</v>
      </c>
      <c r="G20" s="8">
        <v>0</v>
      </c>
      <c r="I20" s="54">
        <f t="shared" si="0"/>
        <v>0</v>
      </c>
      <c r="K20" s="8">
        <v>4200000</v>
      </c>
      <c r="M20" s="8">
        <v>13661030496</v>
      </c>
      <c r="O20" s="8">
        <v>10688025642</v>
      </c>
      <c r="Q20" s="105">
        <f t="shared" si="1"/>
        <v>2973004854</v>
      </c>
      <c r="R20" s="105"/>
    </row>
    <row r="21" spans="1:18" ht="21.75" customHeight="1">
      <c r="A21" s="7" t="s">
        <v>77</v>
      </c>
      <c r="C21" s="8">
        <v>0</v>
      </c>
      <c r="E21" s="8">
        <v>0</v>
      </c>
      <c r="G21" s="8">
        <v>0</v>
      </c>
      <c r="I21" s="54">
        <f t="shared" si="0"/>
        <v>0</v>
      </c>
      <c r="K21" s="8">
        <v>595000</v>
      </c>
      <c r="M21" s="8">
        <v>18409424038</v>
      </c>
      <c r="O21" s="8">
        <v>11241282808</v>
      </c>
      <c r="Q21" s="105">
        <f t="shared" si="1"/>
        <v>7168141230</v>
      </c>
      <c r="R21" s="105"/>
    </row>
    <row r="22" spans="1:18" ht="21.75" customHeight="1">
      <c r="A22" s="7" t="s">
        <v>33</v>
      </c>
      <c r="C22" s="8">
        <v>0</v>
      </c>
      <c r="E22" s="8">
        <v>0</v>
      </c>
      <c r="G22" s="8">
        <v>0</v>
      </c>
      <c r="I22" s="54">
        <f t="shared" si="0"/>
        <v>0</v>
      </c>
      <c r="K22" s="8">
        <v>250000</v>
      </c>
      <c r="M22" s="8">
        <v>2295976448</v>
      </c>
      <c r="O22" s="8">
        <v>1627141074</v>
      </c>
      <c r="Q22" s="105">
        <f t="shared" si="1"/>
        <v>668835374</v>
      </c>
      <c r="R22" s="105"/>
    </row>
    <row r="23" spans="1:18" ht="21.75" customHeight="1">
      <c r="A23" s="7" t="s">
        <v>25</v>
      </c>
      <c r="C23" s="8">
        <v>0</v>
      </c>
      <c r="E23" s="8">
        <v>0</v>
      </c>
      <c r="G23" s="8">
        <v>0</v>
      </c>
      <c r="I23" s="54">
        <f t="shared" si="0"/>
        <v>0</v>
      </c>
      <c r="K23" s="8">
        <v>900000</v>
      </c>
      <c r="M23" s="8">
        <v>3215657935</v>
      </c>
      <c r="O23" s="8">
        <v>2990532929</v>
      </c>
      <c r="Q23" s="105">
        <f t="shared" si="1"/>
        <v>225125006</v>
      </c>
      <c r="R23" s="105"/>
    </row>
    <row r="24" spans="1:18" ht="21.75" customHeight="1">
      <c r="A24" s="7" t="s">
        <v>37</v>
      </c>
      <c r="C24" s="8">
        <v>0</v>
      </c>
      <c r="E24" s="8">
        <v>0</v>
      </c>
      <c r="G24" s="8">
        <v>0</v>
      </c>
      <c r="I24" s="54">
        <f t="shared" si="0"/>
        <v>0</v>
      </c>
      <c r="K24" s="8">
        <v>160000</v>
      </c>
      <c r="M24" s="8">
        <v>2944239402</v>
      </c>
      <c r="O24" s="8">
        <v>2053582954</v>
      </c>
      <c r="Q24" s="105">
        <f t="shared" si="1"/>
        <v>890656448</v>
      </c>
      <c r="R24" s="105"/>
    </row>
    <row r="25" spans="1:18" ht="21.75" customHeight="1">
      <c r="A25" s="7" t="s">
        <v>78</v>
      </c>
      <c r="C25" s="8">
        <v>0</v>
      </c>
      <c r="E25" s="8">
        <v>0</v>
      </c>
      <c r="G25" s="8">
        <v>0</v>
      </c>
      <c r="I25" s="54">
        <f t="shared" si="0"/>
        <v>0</v>
      </c>
      <c r="K25" s="8">
        <v>2570695</v>
      </c>
      <c r="M25" s="8">
        <v>14167134152</v>
      </c>
      <c r="O25" s="8">
        <v>9920060333</v>
      </c>
      <c r="Q25" s="105">
        <f t="shared" si="1"/>
        <v>4247073819</v>
      </c>
      <c r="R25" s="105"/>
    </row>
    <row r="26" spans="1:18" ht="21.75" customHeight="1">
      <c r="A26" s="7" t="s">
        <v>29</v>
      </c>
      <c r="C26" s="8">
        <v>0</v>
      </c>
      <c r="E26" s="8">
        <v>0</v>
      </c>
      <c r="G26" s="8">
        <v>0</v>
      </c>
      <c r="I26" s="54">
        <f t="shared" si="0"/>
        <v>0</v>
      </c>
      <c r="K26" s="8">
        <v>4638976</v>
      </c>
      <c r="M26" s="8">
        <v>12691472158</v>
      </c>
      <c r="O26" s="8">
        <v>11182582203</v>
      </c>
      <c r="Q26" s="105">
        <f t="shared" si="1"/>
        <v>1508889955</v>
      </c>
      <c r="R26" s="105"/>
    </row>
    <row r="27" spans="1:18" ht="21.75" customHeight="1">
      <c r="A27" s="9" t="s">
        <v>79</v>
      </c>
      <c r="C27" s="11">
        <v>0</v>
      </c>
      <c r="E27" s="11">
        <v>0</v>
      </c>
      <c r="G27" s="11">
        <v>0</v>
      </c>
      <c r="I27" s="28">
        <f t="shared" si="0"/>
        <v>0</v>
      </c>
      <c r="K27" s="11">
        <v>11464</v>
      </c>
      <c r="M27" s="11">
        <v>79313646476</v>
      </c>
      <c r="O27" s="11">
        <v>74951132901</v>
      </c>
      <c r="Q27" s="100">
        <f t="shared" si="1"/>
        <v>4362513575</v>
      </c>
      <c r="R27" s="100"/>
    </row>
    <row r="28" spans="1:18" ht="21.75" customHeight="1">
      <c r="A28" s="12" t="s">
        <v>44</v>
      </c>
      <c r="C28" s="13"/>
      <c r="E28" s="13">
        <f>SUM(E8:E27)</f>
        <v>81237411097</v>
      </c>
      <c r="G28" s="13">
        <f>SUM(G8:G27)</f>
        <v>70462732548</v>
      </c>
      <c r="I28" s="13">
        <f>SUM(I8:I27)</f>
        <v>10774678549</v>
      </c>
      <c r="K28" s="13"/>
      <c r="M28" s="13">
        <f>SUM(M8:M27)</f>
        <v>292286962698</v>
      </c>
      <c r="O28" s="13">
        <f>SUM(O8:O27)</f>
        <v>243409773563</v>
      </c>
      <c r="Q28" s="107">
        <f>SUM(Q8:R27)</f>
        <v>48877189135</v>
      </c>
      <c r="R28" s="107"/>
    </row>
    <row r="31" spans="1:18">
      <c r="G31" s="57"/>
      <c r="H31" s="58"/>
      <c r="I31" s="58"/>
      <c r="J31" s="58"/>
      <c r="K31" s="58"/>
      <c r="L31" s="58"/>
      <c r="M31" s="58"/>
      <c r="N31" s="58"/>
      <c r="O31" s="58"/>
      <c r="P31" s="58"/>
    </row>
  </sheetData>
  <mergeCells count="29"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  <mergeCell ref="Q15:R15"/>
    <mergeCell ref="Q16:R16"/>
    <mergeCell ref="Q17:R17"/>
    <mergeCell ref="Q18:R18"/>
    <mergeCell ref="Q19:R19"/>
    <mergeCell ref="A1:Q1"/>
    <mergeCell ref="A2:R2"/>
    <mergeCell ref="A3:R3"/>
    <mergeCell ref="A5:R5"/>
    <mergeCell ref="A6:A7"/>
    <mergeCell ref="C6:I6"/>
    <mergeCell ref="K6:R6"/>
    <mergeCell ref="Q7:R7"/>
    <mergeCell ref="Q13:R13"/>
    <mergeCell ref="Q14:R14"/>
    <mergeCell ref="Q8:R8"/>
    <mergeCell ref="Q9:R9"/>
    <mergeCell ref="Q10:R10"/>
    <mergeCell ref="Q11:R11"/>
    <mergeCell ref="Q12:R1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B14"/>
  <sheetViews>
    <sheetView rightToLeft="1" zoomScaleNormal="100" workbookViewId="0">
      <selection activeCell="AA21" sqref="AA2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1" bestFit="1" customWidth="1"/>
    <col min="8" max="8" width="1.28515625" customWidth="1"/>
    <col min="9" max="9" width="10.42578125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  <col min="28" max="28" width="12.7109375" bestFit="1" customWidth="1"/>
  </cols>
  <sheetData>
    <row r="1" spans="1:28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8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8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8" ht="7.35" customHeight="1"/>
    <row r="5" spans="1:28" ht="14.45" customHeight="1">
      <c r="A5" s="92" t="s">
        <v>103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1:28" ht="7.35" customHeight="1"/>
    <row r="7" spans="1:28" ht="14.45" customHeight="1">
      <c r="E7" s="93" t="s">
        <v>68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Y7" s="2" t="s">
        <v>69</v>
      </c>
    </row>
    <row r="8" spans="1:28" ht="47.25" customHeight="1">
      <c r="A8" s="2" t="s">
        <v>104</v>
      </c>
      <c r="C8" s="2" t="s">
        <v>105</v>
      </c>
      <c r="E8" s="14" t="s">
        <v>47</v>
      </c>
      <c r="F8" s="3"/>
      <c r="G8" s="14" t="s">
        <v>13</v>
      </c>
      <c r="H8" s="3"/>
      <c r="I8" s="14" t="s">
        <v>46</v>
      </c>
      <c r="J8" s="3"/>
      <c r="K8" s="14" t="s">
        <v>106</v>
      </c>
      <c r="L8" s="3"/>
      <c r="M8" s="14" t="s">
        <v>107</v>
      </c>
      <c r="N8" s="3"/>
      <c r="O8" s="14" t="s">
        <v>108</v>
      </c>
      <c r="P8" s="3"/>
      <c r="Q8" s="14" t="s">
        <v>109</v>
      </c>
      <c r="R8" s="3"/>
      <c r="S8" s="14" t="s">
        <v>110</v>
      </c>
      <c r="T8" s="3"/>
      <c r="U8" s="14" t="s">
        <v>111</v>
      </c>
      <c r="V8" s="3"/>
      <c r="W8" s="14" t="s">
        <v>112</v>
      </c>
      <c r="Y8" s="14" t="s">
        <v>112</v>
      </c>
    </row>
    <row r="9" spans="1:28" ht="21.75" customHeight="1">
      <c r="A9" s="5" t="s">
        <v>113</v>
      </c>
      <c r="C9" s="5" t="s">
        <v>114</v>
      </c>
      <c r="E9" s="5" t="s">
        <v>115</v>
      </c>
      <c r="G9" s="6">
        <v>38000000</v>
      </c>
      <c r="I9" s="6">
        <v>88.965500000000006</v>
      </c>
      <c r="K9" s="6">
        <v>3380689000</v>
      </c>
      <c r="M9" s="6">
        <v>2068371164</v>
      </c>
      <c r="O9" s="6">
        <v>0</v>
      </c>
      <c r="Q9" s="6">
        <v>870348</v>
      </c>
      <c r="S9" s="6">
        <v>0</v>
      </c>
      <c r="U9" s="6">
        <v>0</v>
      </c>
      <c r="W9" s="27">
        <f>K9-M9-Q9</f>
        <v>1311447488</v>
      </c>
      <c r="Y9" s="6">
        <v>1311447488</v>
      </c>
      <c r="AB9" s="49"/>
    </row>
    <row r="10" spans="1:28" ht="21.75" customHeight="1">
      <c r="A10" s="9" t="s">
        <v>116</v>
      </c>
      <c r="B10" s="10"/>
      <c r="C10" s="9" t="s">
        <v>117</v>
      </c>
      <c r="E10" s="9" t="s">
        <v>9</v>
      </c>
      <c r="G10" s="11">
        <v>23833056</v>
      </c>
      <c r="I10" s="11">
        <v>113.9085</v>
      </c>
      <c r="K10" s="11">
        <v>2714787659.3759999</v>
      </c>
      <c r="M10" s="11">
        <v>1832259970</v>
      </c>
      <c r="O10" s="11">
        <v>0</v>
      </c>
      <c r="Q10" s="11">
        <v>699014</v>
      </c>
      <c r="S10" s="11">
        <v>0</v>
      </c>
      <c r="U10" s="11">
        <v>0</v>
      </c>
      <c r="W10" s="28">
        <f>K10-M10-Q10</f>
        <v>881828675.37599993</v>
      </c>
      <c r="Y10" s="11">
        <v>881828675.37600005</v>
      </c>
    </row>
    <row r="11" spans="1:28" ht="21.75" customHeight="1">
      <c r="A11" s="101" t="s">
        <v>44</v>
      </c>
      <c r="B11" s="101"/>
      <c r="C11" s="101"/>
      <c r="E11" s="13"/>
      <c r="G11" s="13"/>
      <c r="I11" s="13"/>
      <c r="K11" s="13">
        <f>SUM(K9:K10)</f>
        <v>6095476659.3759995</v>
      </c>
      <c r="M11" s="29">
        <f>SUM(M9:M10)</f>
        <v>3900631134</v>
      </c>
      <c r="O11" s="29">
        <f>SUM(O9:O10)</f>
        <v>0</v>
      </c>
      <c r="Q11" s="29">
        <f>SUM(Q9:Q10)</f>
        <v>1569362</v>
      </c>
      <c r="S11" s="29">
        <f>SUM(S9:S10)</f>
        <v>0</v>
      </c>
      <c r="U11" s="29">
        <f>SUM(U9:U10)</f>
        <v>0</v>
      </c>
      <c r="W11" s="29">
        <f>SUM(W9:W10)</f>
        <v>2193276163.3759999</v>
      </c>
      <c r="Y11" s="29">
        <f>SUM(Y9:Y10)</f>
        <v>2193276163.3759999</v>
      </c>
    </row>
    <row r="14" spans="1:28">
      <c r="M14" s="57"/>
      <c r="N14" s="58"/>
      <c r="O14" s="58"/>
      <c r="P14" s="58"/>
      <c r="Q14" s="58"/>
      <c r="R14" s="58"/>
      <c r="S14" s="58"/>
      <c r="T14" s="58"/>
      <c r="U14" s="58"/>
      <c r="V14" s="58"/>
      <c r="W14" s="58"/>
    </row>
  </sheetData>
  <mergeCells count="6">
    <mergeCell ref="A11:C11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7"/>
  <sheetViews>
    <sheetView rightToLeft="1" tabSelected="1" zoomScale="85" zoomScaleNormal="85" workbookViewId="0">
      <selection activeCell="Z30" sqref="Z30"/>
    </sheetView>
  </sheetViews>
  <sheetFormatPr defaultRowHeight="12.75"/>
  <cols>
    <col min="1" max="1" width="40.28515625" customWidth="1"/>
    <col min="2" max="2" width="1.28515625" customWidth="1"/>
    <col min="3" max="3" width="14.85546875" customWidth="1"/>
    <col min="4" max="4" width="1.28515625" customWidth="1"/>
    <col min="5" max="5" width="20.5703125" customWidth="1"/>
    <col min="6" max="6" width="1.28515625" customWidth="1"/>
    <col min="7" max="7" width="17.85546875" customWidth="1"/>
    <col min="8" max="8" width="1.28515625" customWidth="1"/>
    <col min="9" max="9" width="18.5703125" customWidth="1"/>
    <col min="10" max="10" width="1.28515625" customWidth="1"/>
    <col min="11" max="11" width="14.85546875" customWidth="1"/>
    <col min="12" max="12" width="1.28515625" customWidth="1"/>
    <col min="13" max="13" width="18.5703125" bestFit="1" customWidth="1"/>
    <col min="14" max="14" width="1.28515625" customWidth="1"/>
    <col min="15" max="15" width="18.42578125" customWidth="1"/>
    <col min="16" max="16" width="1.28515625" customWidth="1"/>
    <col min="17" max="17" width="14.28515625" customWidth="1"/>
    <col min="18" max="18" width="3.28515625" customWidth="1"/>
    <col min="19" max="19" width="0.28515625" customWidth="1"/>
  </cols>
  <sheetData>
    <row r="1" spans="1:18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8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ht="14.45" customHeight="1"/>
    <row r="5" spans="1:18" ht="14.45" customHeight="1">
      <c r="A5" s="92" t="s">
        <v>118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14.45" customHeight="1">
      <c r="A6" s="93" t="s">
        <v>56</v>
      </c>
      <c r="C6" s="93" t="s">
        <v>68</v>
      </c>
      <c r="D6" s="93"/>
      <c r="E6" s="93"/>
      <c r="F6" s="93"/>
      <c r="G6" s="93"/>
      <c r="H6" s="93"/>
      <c r="I6" s="93"/>
      <c r="K6" s="93" t="s">
        <v>69</v>
      </c>
      <c r="L6" s="93"/>
      <c r="M6" s="93"/>
      <c r="N6" s="93"/>
      <c r="O6" s="93"/>
      <c r="P6" s="93"/>
      <c r="Q6" s="93"/>
      <c r="R6" s="93"/>
    </row>
    <row r="7" spans="1:18" ht="52.5" customHeight="1">
      <c r="A7" s="93"/>
      <c r="C7" s="14" t="s">
        <v>13</v>
      </c>
      <c r="D7" s="3"/>
      <c r="E7" s="14" t="s">
        <v>15</v>
      </c>
      <c r="F7" s="3"/>
      <c r="G7" s="14" t="s">
        <v>101</v>
      </c>
      <c r="H7" s="3"/>
      <c r="I7" s="14" t="s">
        <v>119</v>
      </c>
      <c r="K7" s="14" t="s">
        <v>13</v>
      </c>
      <c r="L7" s="3"/>
      <c r="M7" s="14" t="s">
        <v>15</v>
      </c>
      <c r="N7" s="3"/>
      <c r="O7" s="14" t="s">
        <v>101</v>
      </c>
      <c r="P7" s="3"/>
      <c r="Q7" s="106" t="s">
        <v>119</v>
      </c>
      <c r="R7" s="106"/>
    </row>
    <row r="8" spans="1:18" ht="21.75" customHeight="1">
      <c r="A8" s="5" t="s">
        <v>31</v>
      </c>
      <c r="C8" s="6">
        <v>12231150</v>
      </c>
      <c r="E8" s="6">
        <v>67357395602</v>
      </c>
      <c r="G8" s="6">
        <v>47089385048</v>
      </c>
      <c r="I8" s="6">
        <v>20268010554</v>
      </c>
      <c r="K8" s="6">
        <v>12231150</v>
      </c>
      <c r="M8" s="6">
        <v>67357395602</v>
      </c>
      <c r="O8" s="6">
        <v>46068726025</v>
      </c>
      <c r="Q8" s="96">
        <v>21288669577</v>
      </c>
      <c r="R8" s="96"/>
    </row>
    <row r="9" spans="1:18" ht="21.75" customHeight="1">
      <c r="A9" s="7" t="s">
        <v>43</v>
      </c>
      <c r="C9" s="8">
        <v>260013</v>
      </c>
      <c r="E9" s="8">
        <v>33273093</v>
      </c>
      <c r="G9" s="8">
        <v>19989524</v>
      </c>
      <c r="I9" s="8">
        <v>13283569</v>
      </c>
      <c r="K9" s="8">
        <v>260013</v>
      </c>
      <c r="M9" s="8">
        <v>33273093</v>
      </c>
      <c r="O9" s="8">
        <v>19989524</v>
      </c>
      <c r="Q9" s="98">
        <v>13283569</v>
      </c>
      <c r="R9" s="98"/>
    </row>
    <row r="10" spans="1:18" ht="21.75" customHeight="1">
      <c r="A10" s="7" t="s">
        <v>22</v>
      </c>
      <c r="C10" s="8">
        <v>1750000</v>
      </c>
      <c r="E10" s="8">
        <v>5103949725</v>
      </c>
      <c r="G10" s="8">
        <v>4695146662</v>
      </c>
      <c r="I10" s="8">
        <v>408803063</v>
      </c>
      <c r="K10" s="8">
        <v>1750000</v>
      </c>
      <c r="M10" s="8">
        <v>5103949725</v>
      </c>
      <c r="O10" s="8">
        <v>4032157879</v>
      </c>
      <c r="Q10" s="98">
        <v>1071791846</v>
      </c>
      <c r="R10" s="98"/>
    </row>
    <row r="11" spans="1:18" ht="21.75" customHeight="1">
      <c r="A11" s="7" t="s">
        <v>26</v>
      </c>
      <c r="C11" s="8">
        <v>1000000</v>
      </c>
      <c r="E11" s="8">
        <v>6769480500</v>
      </c>
      <c r="G11" s="8">
        <v>6391741500</v>
      </c>
      <c r="I11" s="8">
        <v>377739000</v>
      </c>
      <c r="K11" s="8">
        <v>1000000</v>
      </c>
      <c r="M11" s="8">
        <v>6769480500</v>
      </c>
      <c r="O11" s="8">
        <v>5766451177</v>
      </c>
      <c r="Q11" s="98">
        <v>1003029323</v>
      </c>
      <c r="R11" s="98"/>
    </row>
    <row r="12" spans="1:18" ht="21.75" customHeight="1">
      <c r="A12" s="7" t="s">
        <v>19</v>
      </c>
      <c r="C12" s="8">
        <v>220500</v>
      </c>
      <c r="E12" s="8">
        <v>1716242235</v>
      </c>
      <c r="G12" s="8">
        <v>1571578139</v>
      </c>
      <c r="I12" s="8">
        <v>144664096</v>
      </c>
      <c r="K12" s="8">
        <v>220500</v>
      </c>
      <c r="M12" s="8">
        <v>1716242235</v>
      </c>
      <c r="O12" s="8">
        <v>1546519956</v>
      </c>
      <c r="Q12" s="98">
        <v>169722279</v>
      </c>
      <c r="R12" s="98"/>
    </row>
    <row r="13" spans="1:18" ht="21.75" customHeight="1">
      <c r="A13" s="7" t="s">
        <v>24</v>
      </c>
      <c r="C13" s="8">
        <v>114507</v>
      </c>
      <c r="E13" s="8">
        <v>6112439195</v>
      </c>
      <c r="G13" s="8">
        <v>5457941516</v>
      </c>
      <c r="I13" s="8">
        <v>654497679</v>
      </c>
      <c r="K13" s="8">
        <v>114507</v>
      </c>
      <c r="M13" s="8">
        <v>6112439195</v>
      </c>
      <c r="O13" s="8">
        <v>4708634293</v>
      </c>
      <c r="Q13" s="98">
        <v>1403804902</v>
      </c>
      <c r="R13" s="98"/>
    </row>
    <row r="14" spans="1:18" ht="21.75" customHeight="1">
      <c r="A14" s="7" t="s">
        <v>39</v>
      </c>
      <c r="C14" s="8">
        <v>190000</v>
      </c>
      <c r="E14" s="8">
        <v>2868927705</v>
      </c>
      <c r="G14" s="8">
        <v>2612065185</v>
      </c>
      <c r="I14" s="8">
        <v>256862520</v>
      </c>
      <c r="K14" s="8">
        <v>190000</v>
      </c>
      <c r="M14" s="8">
        <v>2868927705</v>
      </c>
      <c r="O14" s="8">
        <v>2401208306</v>
      </c>
      <c r="Q14" s="98">
        <v>467719399</v>
      </c>
      <c r="R14" s="98"/>
    </row>
    <row r="15" spans="1:18" ht="21.75" customHeight="1">
      <c r="A15" s="7" t="s">
        <v>32</v>
      </c>
      <c r="C15" s="8">
        <v>2191919</v>
      </c>
      <c r="E15" s="8">
        <v>10584984864</v>
      </c>
      <c r="G15" s="8">
        <v>9955507047</v>
      </c>
      <c r="I15" s="8">
        <v>629477817</v>
      </c>
      <c r="K15" s="8">
        <v>2191919</v>
      </c>
      <c r="M15" s="8">
        <v>10584984864</v>
      </c>
      <c r="O15" s="8">
        <v>6018276425</v>
      </c>
      <c r="Q15" s="98">
        <v>4566708439</v>
      </c>
      <c r="R15" s="98"/>
    </row>
    <row r="16" spans="1:18" ht="21.75" customHeight="1">
      <c r="A16" s="7" t="s">
        <v>27</v>
      </c>
      <c r="C16" s="8">
        <v>4008660</v>
      </c>
      <c r="E16" s="8">
        <v>11125585256</v>
      </c>
      <c r="G16" s="8">
        <v>9344375869</v>
      </c>
      <c r="I16" s="8">
        <v>1781209387</v>
      </c>
      <c r="K16" s="8">
        <v>4008660</v>
      </c>
      <c r="M16" s="8">
        <v>11125585256</v>
      </c>
      <c r="O16" s="8">
        <v>9221205419</v>
      </c>
      <c r="Q16" s="98">
        <v>1904379837</v>
      </c>
      <c r="R16" s="98"/>
    </row>
    <row r="17" spans="1:18" ht="21.75" customHeight="1">
      <c r="A17" s="7" t="s">
        <v>21</v>
      </c>
      <c r="C17" s="8">
        <v>509934265</v>
      </c>
      <c r="E17" s="8">
        <v>230132670879</v>
      </c>
      <c r="G17" s="8">
        <v>230341266000</v>
      </c>
      <c r="I17" s="8">
        <v>-208595120</v>
      </c>
      <c r="K17" s="8">
        <v>509934265</v>
      </c>
      <c r="M17" s="8">
        <v>230132670879</v>
      </c>
      <c r="O17" s="8">
        <v>158924041254</v>
      </c>
      <c r="Q17" s="98">
        <v>71208629625</v>
      </c>
      <c r="R17" s="98"/>
    </row>
    <row r="18" spans="1:18" ht="21.75" customHeight="1">
      <c r="A18" s="7" t="s">
        <v>34</v>
      </c>
      <c r="C18" s="8">
        <v>8333333</v>
      </c>
      <c r="E18" s="8">
        <v>36042594808</v>
      </c>
      <c r="G18" s="8">
        <v>32720811191</v>
      </c>
      <c r="I18" s="8">
        <v>3321783617</v>
      </c>
      <c r="K18" s="8">
        <v>8333333</v>
      </c>
      <c r="M18" s="8">
        <v>36042594808</v>
      </c>
      <c r="O18" s="8">
        <v>25073917200</v>
      </c>
      <c r="Q18" s="98">
        <v>10968677608</v>
      </c>
      <c r="R18" s="98"/>
    </row>
    <row r="19" spans="1:18" ht="21.75" customHeight="1">
      <c r="A19" s="7" t="s">
        <v>30</v>
      </c>
      <c r="C19" s="8">
        <v>6056764</v>
      </c>
      <c r="E19" s="8">
        <v>6111037148</v>
      </c>
      <c r="G19" s="8">
        <v>4027865864</v>
      </c>
      <c r="I19" s="8">
        <v>2083171284</v>
      </c>
      <c r="K19" s="8">
        <v>6056764</v>
      </c>
      <c r="M19" s="8">
        <v>6111037148</v>
      </c>
      <c r="O19" s="8">
        <v>4667159970</v>
      </c>
      <c r="Q19" s="98">
        <v>1443877178</v>
      </c>
      <c r="R19" s="98"/>
    </row>
    <row r="20" spans="1:18" ht="21.75" customHeight="1">
      <c r="A20" s="7" t="s">
        <v>35</v>
      </c>
      <c r="C20" s="8">
        <v>53899976</v>
      </c>
      <c r="E20" s="8">
        <v>121892841849</v>
      </c>
      <c r="G20" s="8">
        <v>98585858902</v>
      </c>
      <c r="I20" s="8">
        <v>23306982947</v>
      </c>
      <c r="K20" s="8">
        <v>53899976</v>
      </c>
      <c r="M20" s="8">
        <v>121892841849</v>
      </c>
      <c r="O20" s="8">
        <v>86101888726</v>
      </c>
      <c r="Q20" s="98">
        <v>35790953123</v>
      </c>
      <c r="R20" s="98"/>
    </row>
    <row r="21" spans="1:18" ht="21.75" customHeight="1">
      <c r="A21" s="7" t="s">
        <v>41</v>
      </c>
      <c r="C21" s="8">
        <v>6500000</v>
      </c>
      <c r="E21" s="8">
        <v>8981241750</v>
      </c>
      <c r="G21" s="8">
        <v>7820094204</v>
      </c>
      <c r="I21" s="8">
        <v>1161147546</v>
      </c>
      <c r="K21" s="8">
        <v>6500000</v>
      </c>
      <c r="M21" s="8">
        <v>8981241750</v>
      </c>
      <c r="O21" s="8">
        <v>7820094204</v>
      </c>
      <c r="Q21" s="98">
        <v>1161147546</v>
      </c>
      <c r="R21" s="98"/>
    </row>
    <row r="22" spans="1:18" ht="21.75" customHeight="1">
      <c r="A22" s="7" t="s">
        <v>23</v>
      </c>
      <c r="C22" s="8">
        <v>45334333</v>
      </c>
      <c r="E22" s="8">
        <v>65478854673</v>
      </c>
      <c r="G22" s="8">
        <v>60026038833</v>
      </c>
      <c r="I22" s="8">
        <v>5452815840</v>
      </c>
      <c r="K22" s="8">
        <v>45334333</v>
      </c>
      <c r="M22" s="8">
        <v>65478854673</v>
      </c>
      <c r="O22" s="8">
        <v>75788326447</v>
      </c>
      <c r="Q22" s="98">
        <v>-10309471773</v>
      </c>
      <c r="R22" s="98"/>
    </row>
    <row r="23" spans="1:18" ht="21.75" customHeight="1">
      <c r="A23" s="7" t="s">
        <v>33</v>
      </c>
      <c r="C23" s="8">
        <v>250000</v>
      </c>
      <c r="E23" s="8">
        <v>1898635500</v>
      </c>
      <c r="G23" s="8">
        <v>1729647000</v>
      </c>
      <c r="I23" s="8">
        <v>168988500</v>
      </c>
      <c r="K23" s="8">
        <v>250000</v>
      </c>
      <c r="M23" s="8">
        <v>1898635500</v>
      </c>
      <c r="O23" s="8">
        <v>1627141074</v>
      </c>
      <c r="Q23" s="98">
        <v>271494426</v>
      </c>
      <c r="R23" s="98"/>
    </row>
    <row r="24" spans="1:18" ht="21.75" customHeight="1">
      <c r="A24" s="7" t="s">
        <v>25</v>
      </c>
      <c r="C24" s="8">
        <v>900000</v>
      </c>
      <c r="E24" s="8">
        <v>3117837825</v>
      </c>
      <c r="G24" s="8">
        <v>2980062495</v>
      </c>
      <c r="I24" s="8">
        <v>137775330</v>
      </c>
      <c r="K24" s="8">
        <v>900000</v>
      </c>
      <c r="M24" s="8">
        <v>3117837825</v>
      </c>
      <c r="O24" s="8">
        <v>2990532927</v>
      </c>
      <c r="Q24" s="98">
        <v>127304898</v>
      </c>
      <c r="R24" s="98"/>
    </row>
    <row r="25" spans="1:18" ht="21.75" customHeight="1">
      <c r="A25" s="7" t="s">
        <v>37</v>
      </c>
      <c r="C25" s="8">
        <v>160000</v>
      </c>
      <c r="E25" s="8">
        <v>2260072080</v>
      </c>
      <c r="G25" s="8">
        <v>2136014640</v>
      </c>
      <c r="I25" s="8">
        <v>124057440</v>
      </c>
      <c r="K25" s="8">
        <v>160000</v>
      </c>
      <c r="M25" s="8">
        <v>2260072080</v>
      </c>
      <c r="O25" s="8">
        <v>2053582961</v>
      </c>
      <c r="Q25" s="98">
        <v>206489119</v>
      </c>
      <c r="R25" s="98"/>
    </row>
    <row r="26" spans="1:18" ht="21.75" customHeight="1">
      <c r="A26" s="7" t="s">
        <v>36</v>
      </c>
      <c r="C26" s="8">
        <v>20664497</v>
      </c>
      <c r="E26" s="8">
        <v>119962612538</v>
      </c>
      <c r="G26" s="8">
        <v>89144914090</v>
      </c>
      <c r="I26" s="8">
        <v>30817698448</v>
      </c>
      <c r="K26" s="8">
        <v>20664497</v>
      </c>
      <c r="M26" s="8">
        <v>119962612538</v>
      </c>
      <c r="O26" s="8">
        <v>79936889279</v>
      </c>
      <c r="Q26" s="98">
        <v>40025723259</v>
      </c>
      <c r="R26" s="98"/>
    </row>
    <row r="27" spans="1:18" ht="21.75" customHeight="1">
      <c r="A27" s="7" t="s">
        <v>29</v>
      </c>
      <c r="C27" s="8">
        <v>195687746</v>
      </c>
      <c r="E27" s="8">
        <v>69055808388</v>
      </c>
      <c r="G27" s="8">
        <v>69055808388</v>
      </c>
      <c r="I27" s="8">
        <v>0</v>
      </c>
      <c r="K27" s="8">
        <v>195687746</v>
      </c>
      <c r="M27" s="8">
        <v>69055808388</v>
      </c>
      <c r="O27" s="8">
        <v>56889481472</v>
      </c>
      <c r="Q27" s="98">
        <v>12166326916</v>
      </c>
      <c r="R27" s="98"/>
    </row>
    <row r="28" spans="1:18" ht="21.75" customHeight="1">
      <c r="A28" s="7" t="s">
        <v>79</v>
      </c>
      <c r="C28" s="8">
        <v>5887</v>
      </c>
      <c r="E28" s="8">
        <v>48737666057</v>
      </c>
      <c r="G28" s="8">
        <v>49999607947</v>
      </c>
      <c r="I28" s="8">
        <v>-1261941889</v>
      </c>
      <c r="K28" s="8">
        <v>5887</v>
      </c>
      <c r="M28" s="8">
        <v>48737666057</v>
      </c>
      <c r="O28" s="8">
        <v>49999607947</v>
      </c>
      <c r="Q28" s="98">
        <v>-1261941889</v>
      </c>
      <c r="R28" s="98"/>
    </row>
    <row r="29" spans="1:18" ht="21.75" customHeight="1">
      <c r="A29" s="7" t="s">
        <v>28</v>
      </c>
      <c r="C29" s="8">
        <v>35838502</v>
      </c>
      <c r="E29" s="8">
        <v>88671279390</v>
      </c>
      <c r="G29" s="8">
        <v>71072399511</v>
      </c>
      <c r="I29" s="8">
        <v>17598879879</v>
      </c>
      <c r="K29" s="8">
        <v>35838502</v>
      </c>
      <c r="M29" s="8">
        <v>88671279390</v>
      </c>
      <c r="O29" s="8">
        <v>76499857610</v>
      </c>
      <c r="Q29" s="98">
        <v>12171421780</v>
      </c>
      <c r="R29" s="98"/>
    </row>
    <row r="30" spans="1:18" ht="21.75" customHeight="1">
      <c r="A30" s="9" t="s">
        <v>20</v>
      </c>
      <c r="C30" s="11">
        <v>64400000</v>
      </c>
      <c r="E30" s="11">
        <v>101594693340</v>
      </c>
      <c r="G30" s="11">
        <v>80853243660</v>
      </c>
      <c r="I30" s="11">
        <v>20741449680</v>
      </c>
      <c r="K30" s="11">
        <v>64400000</v>
      </c>
      <c r="M30" s="11">
        <v>101594693340</v>
      </c>
      <c r="O30" s="11">
        <v>98936745126</v>
      </c>
      <c r="Q30" s="100">
        <v>2657948214</v>
      </c>
      <c r="R30" s="100"/>
    </row>
    <row r="31" spans="1:18" ht="21.75" customHeight="1">
      <c r="A31" s="12" t="s">
        <v>44</v>
      </c>
      <c r="C31" s="13"/>
      <c r="E31" s="13">
        <f>SUM(E8:E30)</f>
        <v>1015610124400</v>
      </c>
      <c r="G31" s="13">
        <f>SUM(G8:G30)</f>
        <v>887631363215</v>
      </c>
      <c r="I31" s="13">
        <f>SUM(I8:I30)</f>
        <v>127978761187</v>
      </c>
      <c r="K31" s="13"/>
      <c r="M31" s="13">
        <f>SUM(M8:M30)</f>
        <v>1015610124400</v>
      </c>
      <c r="O31" s="13">
        <f>SUM(O8:O30)</f>
        <v>807092435201</v>
      </c>
      <c r="Q31" s="107">
        <f>SUM(Q8:R30)</f>
        <v>208517689201</v>
      </c>
      <c r="R31" s="107"/>
    </row>
    <row r="33" spans="9:17">
      <c r="M33" s="52"/>
    </row>
    <row r="41" spans="9:17" s="60" customFormat="1">
      <c r="I41" s="59"/>
      <c r="K41" s="59"/>
      <c r="L41" s="59"/>
      <c r="M41" s="59"/>
      <c r="N41" s="59"/>
      <c r="O41" s="59"/>
      <c r="P41" s="59"/>
      <c r="Q41" s="59"/>
    </row>
    <row r="42" spans="9:17" s="60" customFormat="1">
      <c r="K42" s="59"/>
      <c r="L42" s="59"/>
      <c r="M42" s="59"/>
      <c r="N42" s="59"/>
      <c r="O42" s="59"/>
      <c r="P42" s="59"/>
      <c r="Q42" s="59"/>
    </row>
    <row r="43" spans="9:17" s="60" customFormat="1"/>
    <row r="44" spans="9:17" s="60" customFormat="1"/>
    <row r="45" spans="9:17" s="60" customFormat="1">
      <c r="O45" s="61"/>
    </row>
    <row r="46" spans="9:17" s="60" customFormat="1"/>
    <row r="47" spans="9:17" s="60" customFormat="1"/>
  </sheetData>
  <mergeCells count="32"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1"/>
  <sheetViews>
    <sheetView rightToLeft="1" topLeftCell="A6" zoomScale="70" zoomScaleNormal="70" zoomScaleSheetLayoutView="85" workbookViewId="0">
      <selection activeCell="AF9" sqref="AF9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7" bestFit="1" customWidth="1"/>
    <col min="9" max="9" width="1.28515625" customWidth="1"/>
    <col min="10" max="10" width="16.7109375" bestFit="1" customWidth="1"/>
    <col min="11" max="11" width="1.28515625" customWidth="1"/>
    <col min="12" max="12" width="14.28515625" customWidth="1"/>
    <col min="13" max="13" width="1.28515625" customWidth="1"/>
    <col min="14" max="14" width="15.5703125" bestFit="1" customWidth="1"/>
    <col min="15" max="15" width="1.28515625" customWidth="1"/>
    <col min="16" max="16" width="14.28515625" customWidth="1"/>
    <col min="17" max="17" width="1.28515625" customWidth="1"/>
    <col min="18" max="18" width="15.71093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7109375" bestFit="1" customWidth="1"/>
    <col min="25" max="25" width="1.28515625" customWidth="1"/>
    <col min="26" max="26" width="18.5703125" bestFit="1" customWidth="1"/>
    <col min="27" max="27" width="1.28515625" customWidth="1"/>
    <col min="28" max="28" width="15.5703125" style="86" customWidth="1"/>
    <col min="29" max="29" width="0.28515625" customWidth="1"/>
    <col min="31" max="31" width="9.140625" style="79"/>
    <col min="32" max="32" width="16.42578125" bestFit="1" customWidth="1"/>
  </cols>
  <sheetData>
    <row r="1" spans="1:32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</row>
    <row r="2" spans="1:32" ht="21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32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</row>
    <row r="4" spans="1:32" ht="14.45" customHeight="1">
      <c r="A4" s="1" t="s">
        <v>3</v>
      </c>
      <c r="B4" s="92" t="s">
        <v>4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</row>
    <row r="5" spans="1:32" ht="14.45" customHeight="1">
      <c r="A5" s="92" t="s">
        <v>5</v>
      </c>
      <c r="B5" s="92"/>
      <c r="C5" s="92" t="s">
        <v>6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</row>
    <row r="6" spans="1:32" ht="14.45" customHeight="1">
      <c r="F6" s="93" t="s">
        <v>7</v>
      </c>
      <c r="G6" s="93"/>
      <c r="H6" s="93"/>
      <c r="I6" s="93"/>
      <c r="J6" s="93"/>
      <c r="L6" s="93" t="s">
        <v>8</v>
      </c>
      <c r="M6" s="93"/>
      <c r="N6" s="93"/>
      <c r="O6" s="93"/>
      <c r="P6" s="93"/>
      <c r="Q6" s="93"/>
      <c r="R6" s="93"/>
      <c r="T6" s="93" t="s">
        <v>9</v>
      </c>
      <c r="U6" s="93"/>
      <c r="V6" s="93"/>
      <c r="W6" s="93"/>
      <c r="X6" s="93"/>
      <c r="Y6" s="93"/>
      <c r="Z6" s="93"/>
      <c r="AA6" s="93"/>
      <c r="AB6" s="93"/>
    </row>
    <row r="7" spans="1:32" ht="14.45" customHeight="1">
      <c r="F7" s="3"/>
      <c r="G7" s="3"/>
      <c r="H7" s="3"/>
      <c r="I7" s="3"/>
      <c r="J7" s="3"/>
      <c r="L7" s="94" t="s">
        <v>10</v>
      </c>
      <c r="M7" s="94"/>
      <c r="N7" s="94"/>
      <c r="O7" s="3"/>
      <c r="P7" s="94" t="s">
        <v>11</v>
      </c>
      <c r="Q7" s="94"/>
      <c r="R7" s="94"/>
      <c r="T7" s="3"/>
      <c r="U7" s="3"/>
      <c r="V7" s="3"/>
      <c r="W7" s="3"/>
      <c r="X7" s="3"/>
      <c r="Y7" s="3"/>
      <c r="Z7" s="3"/>
      <c r="AA7" s="3"/>
      <c r="AB7" s="81"/>
    </row>
    <row r="8" spans="1:32" ht="14.45" customHeight="1">
      <c r="A8" s="93" t="s">
        <v>12</v>
      </c>
      <c r="B8" s="93"/>
      <c r="C8" s="93"/>
      <c r="E8" s="93" t="s">
        <v>13</v>
      </c>
      <c r="F8" s="9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36" t="s">
        <v>18</v>
      </c>
    </row>
    <row r="9" spans="1:32" ht="21.75" customHeight="1">
      <c r="A9" s="95" t="s">
        <v>19</v>
      </c>
      <c r="B9" s="95"/>
      <c r="C9" s="95"/>
      <c r="E9" s="96">
        <v>220500</v>
      </c>
      <c r="F9" s="96"/>
      <c r="H9" s="6">
        <v>1546519956</v>
      </c>
      <c r="J9" s="6">
        <v>1571578139.25</v>
      </c>
      <c r="L9" s="6">
        <v>0</v>
      </c>
      <c r="N9" s="6">
        <v>0</v>
      </c>
      <c r="P9" s="6">
        <v>0</v>
      </c>
      <c r="R9" s="6">
        <v>0</v>
      </c>
      <c r="T9" s="6">
        <v>220500</v>
      </c>
      <c r="V9" s="6">
        <v>7830</v>
      </c>
      <c r="X9" s="6">
        <v>1546519956</v>
      </c>
      <c r="Z9" s="6">
        <v>1716242235.75</v>
      </c>
      <c r="AB9" s="71">
        <f>Z9/AF9</f>
        <v>1.3123998783791003E-3</v>
      </c>
      <c r="AF9" s="80">
        <v>1307712888445</v>
      </c>
    </row>
    <row r="10" spans="1:32" ht="21.75" customHeight="1">
      <c r="A10" s="97" t="s">
        <v>20</v>
      </c>
      <c r="B10" s="97"/>
      <c r="C10" s="97"/>
      <c r="D10" s="32"/>
      <c r="E10" s="98">
        <v>64400000</v>
      </c>
      <c r="F10" s="98"/>
      <c r="H10" s="8">
        <v>154390620179</v>
      </c>
      <c r="J10" s="8">
        <v>80853243660</v>
      </c>
      <c r="L10" s="8">
        <v>0</v>
      </c>
      <c r="N10" s="8">
        <v>0</v>
      </c>
      <c r="P10" s="8">
        <v>0</v>
      </c>
      <c r="R10" s="8">
        <v>0</v>
      </c>
      <c r="T10" s="8">
        <v>64400000</v>
      </c>
      <c r="V10" s="8">
        <v>1587</v>
      </c>
      <c r="X10" s="8">
        <v>154390620179</v>
      </c>
      <c r="Z10" s="8">
        <v>101594693340</v>
      </c>
      <c r="AB10" s="82">
        <f>Z10/AF9</f>
        <v>7.7688836928728397E-2</v>
      </c>
    </row>
    <row r="11" spans="1:32" ht="21.75" customHeight="1">
      <c r="A11" s="97" t="s">
        <v>21</v>
      </c>
      <c r="B11" s="97"/>
      <c r="C11" s="97"/>
      <c r="D11" s="32"/>
      <c r="E11" s="98">
        <v>60000000</v>
      </c>
      <c r="F11" s="98"/>
      <c r="H11" s="8">
        <v>194956716119</v>
      </c>
      <c r="J11" s="8">
        <v>230341266000</v>
      </c>
      <c r="L11" s="8">
        <v>449934265</v>
      </c>
      <c r="N11" s="8">
        <v>0</v>
      </c>
      <c r="P11" s="8">
        <v>0</v>
      </c>
      <c r="R11" s="8">
        <v>0</v>
      </c>
      <c r="T11" s="8">
        <v>509934265</v>
      </c>
      <c r="V11" s="8">
        <v>454</v>
      </c>
      <c r="X11" s="8">
        <v>194956716119</v>
      </c>
      <c r="Z11" s="8">
        <v>230132670879.95599</v>
      </c>
      <c r="AB11" s="83">
        <f>Z11/AF9</f>
        <v>0.1759810375147457</v>
      </c>
    </row>
    <row r="12" spans="1:32" ht="21.75" customHeight="1">
      <c r="A12" s="97" t="s">
        <v>22</v>
      </c>
      <c r="B12" s="97"/>
      <c r="C12" s="97"/>
      <c r="D12" s="32"/>
      <c r="E12" s="98">
        <v>1750000</v>
      </c>
      <c r="F12" s="98"/>
      <c r="H12" s="8">
        <v>4032157879</v>
      </c>
      <c r="J12" s="8">
        <v>4695146662.5</v>
      </c>
      <c r="L12" s="8">
        <v>0</v>
      </c>
      <c r="N12" s="8">
        <v>0</v>
      </c>
      <c r="P12" s="8">
        <v>0</v>
      </c>
      <c r="R12" s="8">
        <v>0</v>
      </c>
      <c r="T12" s="8">
        <v>1750000</v>
      </c>
      <c r="V12" s="8">
        <v>2934</v>
      </c>
      <c r="X12" s="8">
        <v>4032157879</v>
      </c>
      <c r="Z12" s="8">
        <v>5103949725</v>
      </c>
      <c r="AB12" s="83">
        <f>Z12/AF9</f>
        <v>3.9029589523042027E-3</v>
      </c>
    </row>
    <row r="13" spans="1:32" ht="21.75" customHeight="1">
      <c r="A13" s="97" t="s">
        <v>23</v>
      </c>
      <c r="B13" s="97"/>
      <c r="C13" s="97"/>
      <c r="D13" s="32"/>
      <c r="E13" s="98">
        <v>45334333</v>
      </c>
      <c r="F13" s="98"/>
      <c r="H13" s="8">
        <v>94494585949</v>
      </c>
      <c r="J13" s="8">
        <v>60026038833.241798</v>
      </c>
      <c r="L13" s="8">
        <v>0</v>
      </c>
      <c r="N13" s="8">
        <v>0</v>
      </c>
      <c r="P13" s="8">
        <v>0</v>
      </c>
      <c r="R13" s="8">
        <v>0</v>
      </c>
      <c r="T13" s="8">
        <v>45334333</v>
      </c>
      <c r="V13" s="8">
        <v>1453</v>
      </c>
      <c r="X13" s="8">
        <v>94494585949</v>
      </c>
      <c r="Z13" s="8">
        <v>65478854673.198402</v>
      </c>
      <c r="AB13" s="83">
        <v>5.01</v>
      </c>
    </row>
    <row r="14" spans="1:32" ht="21.75" customHeight="1">
      <c r="A14" s="97" t="s">
        <v>24</v>
      </c>
      <c r="B14" s="97"/>
      <c r="C14" s="97"/>
      <c r="D14" s="32"/>
      <c r="E14" s="98">
        <v>114507</v>
      </c>
      <c r="F14" s="98"/>
      <c r="H14" s="8">
        <v>4708634293</v>
      </c>
      <c r="J14" s="8">
        <v>5457941516.6324997</v>
      </c>
      <c r="L14" s="8">
        <v>0</v>
      </c>
      <c r="N14" s="8">
        <v>0</v>
      </c>
      <c r="P14" s="8">
        <v>0</v>
      </c>
      <c r="R14" s="8">
        <v>0</v>
      </c>
      <c r="T14" s="8">
        <v>114507</v>
      </c>
      <c r="V14" s="8">
        <v>53700</v>
      </c>
      <c r="X14" s="8">
        <v>4708634293</v>
      </c>
      <c r="Z14" s="8">
        <v>6112439195.8950005</v>
      </c>
      <c r="AB14" s="83">
        <v>0.47</v>
      </c>
    </row>
    <row r="15" spans="1:32" ht="21.75" customHeight="1">
      <c r="A15" s="97" t="s">
        <v>25</v>
      </c>
      <c r="B15" s="97"/>
      <c r="C15" s="97"/>
      <c r="D15" s="32"/>
      <c r="E15" s="98">
        <v>900000</v>
      </c>
      <c r="F15" s="98"/>
      <c r="H15" s="8">
        <v>2990532927</v>
      </c>
      <c r="J15" s="8">
        <v>2980062495</v>
      </c>
      <c r="L15" s="8">
        <v>0</v>
      </c>
      <c r="N15" s="8">
        <v>0</v>
      </c>
      <c r="P15" s="8">
        <v>0</v>
      </c>
      <c r="R15" s="8">
        <v>0</v>
      </c>
      <c r="T15" s="8">
        <v>900000</v>
      </c>
      <c r="V15" s="8">
        <v>3485</v>
      </c>
      <c r="X15" s="8">
        <v>2990532927</v>
      </c>
      <c r="Z15" s="8">
        <v>3117837825</v>
      </c>
      <c r="AB15" s="83">
        <v>0.24</v>
      </c>
    </row>
    <row r="16" spans="1:32" ht="21.75" customHeight="1">
      <c r="A16" s="97" t="s">
        <v>26</v>
      </c>
      <c r="B16" s="97"/>
      <c r="C16" s="97"/>
      <c r="D16" s="32"/>
      <c r="E16" s="98">
        <v>1000000</v>
      </c>
      <c r="F16" s="98"/>
      <c r="H16" s="8">
        <v>5766451177</v>
      </c>
      <c r="J16" s="8">
        <v>6391741500</v>
      </c>
      <c r="L16" s="8">
        <v>0</v>
      </c>
      <c r="N16" s="8">
        <v>0</v>
      </c>
      <c r="P16" s="8">
        <v>0</v>
      </c>
      <c r="R16" s="8">
        <v>0</v>
      </c>
      <c r="T16" s="8">
        <v>1000000</v>
      </c>
      <c r="V16" s="8">
        <v>6810</v>
      </c>
      <c r="X16" s="8">
        <v>5766451177</v>
      </c>
      <c r="Z16" s="8">
        <v>6769480500</v>
      </c>
      <c r="AB16" s="83">
        <v>0.52</v>
      </c>
    </row>
    <row r="17" spans="1:28" ht="21.75" customHeight="1">
      <c r="A17" s="97" t="s">
        <v>27</v>
      </c>
      <c r="B17" s="97"/>
      <c r="C17" s="97"/>
      <c r="D17" s="32"/>
      <c r="E17" s="98">
        <v>4008660</v>
      </c>
      <c r="F17" s="98"/>
      <c r="H17" s="8">
        <v>9694187780</v>
      </c>
      <c r="J17" s="8">
        <v>9344375869.1849995</v>
      </c>
      <c r="L17" s="8">
        <v>0</v>
      </c>
      <c r="N17" s="8">
        <v>0</v>
      </c>
      <c r="P17" s="8">
        <v>0</v>
      </c>
      <c r="R17" s="8">
        <v>0</v>
      </c>
      <c r="T17" s="8">
        <v>4008660</v>
      </c>
      <c r="V17" s="8">
        <v>2792</v>
      </c>
      <c r="X17" s="8">
        <v>9694187780</v>
      </c>
      <c r="Z17" s="8">
        <v>11125585256.615999</v>
      </c>
      <c r="AB17" s="83">
        <v>0.85</v>
      </c>
    </row>
    <row r="18" spans="1:28" ht="21.75" customHeight="1">
      <c r="A18" s="97" t="s">
        <v>28</v>
      </c>
      <c r="B18" s="97"/>
      <c r="C18" s="97"/>
      <c r="D18" s="32"/>
      <c r="E18" s="98">
        <v>35838502</v>
      </c>
      <c r="F18" s="98"/>
      <c r="H18" s="8">
        <v>85993855840</v>
      </c>
      <c r="J18" s="8">
        <v>71072399511.634506</v>
      </c>
      <c r="L18" s="8">
        <v>0</v>
      </c>
      <c r="N18" s="8">
        <v>0</v>
      </c>
      <c r="P18" s="8">
        <v>0</v>
      </c>
      <c r="R18" s="8">
        <v>0</v>
      </c>
      <c r="T18" s="8">
        <v>35838502</v>
      </c>
      <c r="V18" s="8">
        <v>2489</v>
      </c>
      <c r="X18" s="8">
        <v>85993855840</v>
      </c>
      <c r="Z18" s="8">
        <v>88671279390.705902</v>
      </c>
      <c r="AB18" s="83">
        <v>6.78</v>
      </c>
    </row>
    <row r="19" spans="1:28" ht="21.75" customHeight="1">
      <c r="A19" s="97" t="s">
        <v>29</v>
      </c>
      <c r="B19" s="97"/>
      <c r="C19" s="97"/>
      <c r="D19" s="32"/>
      <c r="E19" s="98">
        <v>195687746</v>
      </c>
      <c r="F19" s="98"/>
      <c r="H19" s="8">
        <v>66297282118</v>
      </c>
      <c r="J19" s="8">
        <v>69055808388.511505</v>
      </c>
      <c r="L19" s="8">
        <v>0</v>
      </c>
      <c r="N19" s="8">
        <v>0</v>
      </c>
      <c r="P19" s="8">
        <v>0</v>
      </c>
      <c r="R19" s="8">
        <v>0</v>
      </c>
      <c r="T19" s="8">
        <v>195687746</v>
      </c>
      <c r="V19" s="8">
        <v>355</v>
      </c>
      <c r="X19" s="8">
        <v>66297282118</v>
      </c>
      <c r="Z19" s="8">
        <v>69055808388.511505</v>
      </c>
      <c r="AB19" s="83">
        <v>5.28</v>
      </c>
    </row>
    <row r="20" spans="1:28" ht="21.75" customHeight="1">
      <c r="A20" s="97" t="s">
        <v>30</v>
      </c>
      <c r="B20" s="97"/>
      <c r="C20" s="97"/>
      <c r="D20" s="32"/>
      <c r="E20" s="98">
        <v>6056764</v>
      </c>
      <c r="F20" s="98"/>
      <c r="H20" s="8">
        <v>6880817598</v>
      </c>
      <c r="J20" s="8">
        <v>4027865864.0598001</v>
      </c>
      <c r="L20" s="8">
        <v>0</v>
      </c>
      <c r="N20" s="8">
        <v>0</v>
      </c>
      <c r="P20" s="8">
        <v>0</v>
      </c>
      <c r="R20" s="8">
        <v>0</v>
      </c>
      <c r="T20" s="8">
        <v>6056764</v>
      </c>
      <c r="V20" s="8">
        <v>1015</v>
      </c>
      <c r="X20" s="8">
        <v>6880817598</v>
      </c>
      <c r="Z20" s="8">
        <v>6111037148.0129995</v>
      </c>
      <c r="AB20" s="83">
        <v>0.47</v>
      </c>
    </row>
    <row r="21" spans="1:28" ht="21.75" customHeight="1">
      <c r="A21" s="97" t="s">
        <v>31</v>
      </c>
      <c r="B21" s="97"/>
      <c r="C21" s="97"/>
      <c r="D21" s="32"/>
      <c r="E21" s="98">
        <v>12231150</v>
      </c>
      <c r="F21" s="98"/>
      <c r="H21" s="8">
        <v>53886698074</v>
      </c>
      <c r="J21" s="8">
        <v>47089385048.497498</v>
      </c>
      <c r="L21" s="8">
        <v>0</v>
      </c>
      <c r="N21" s="8">
        <v>0</v>
      </c>
      <c r="P21" s="8">
        <v>0</v>
      </c>
      <c r="R21" s="8">
        <v>0</v>
      </c>
      <c r="T21" s="8">
        <v>12231150</v>
      </c>
      <c r="V21" s="8">
        <v>5540</v>
      </c>
      <c r="X21" s="8">
        <v>53886698074</v>
      </c>
      <c r="Z21" s="8">
        <v>67357395602.550003</v>
      </c>
      <c r="AB21" s="83">
        <v>5.15</v>
      </c>
    </row>
    <row r="22" spans="1:28" ht="21.75" customHeight="1">
      <c r="A22" s="97" t="s">
        <v>32</v>
      </c>
      <c r="B22" s="97"/>
      <c r="C22" s="97"/>
      <c r="D22" s="32"/>
      <c r="E22" s="98">
        <v>9191919</v>
      </c>
      <c r="F22" s="98"/>
      <c r="H22" s="8">
        <v>30463799153</v>
      </c>
      <c r="J22" s="8">
        <v>29175166072.666401</v>
      </c>
      <c r="L22" s="8">
        <v>0</v>
      </c>
      <c r="N22" s="8">
        <v>0</v>
      </c>
      <c r="P22" s="8">
        <v>-7000000</v>
      </c>
      <c r="R22" s="8">
        <v>23496142576</v>
      </c>
      <c r="T22" s="8">
        <v>2191919</v>
      </c>
      <c r="V22" s="8">
        <v>4858</v>
      </c>
      <c r="X22" s="8">
        <v>7264443930</v>
      </c>
      <c r="Z22" s="8">
        <v>10584984864.1131</v>
      </c>
      <c r="AB22" s="83">
        <v>0.81</v>
      </c>
    </row>
    <row r="23" spans="1:28" ht="21.75" customHeight="1">
      <c r="A23" s="97" t="s">
        <v>33</v>
      </c>
      <c r="B23" s="97"/>
      <c r="C23" s="97"/>
      <c r="D23" s="32"/>
      <c r="E23" s="98">
        <v>250000</v>
      </c>
      <c r="F23" s="98"/>
      <c r="H23" s="8">
        <v>1627141074</v>
      </c>
      <c r="J23" s="8">
        <v>1729647000</v>
      </c>
      <c r="L23" s="8">
        <v>0</v>
      </c>
      <c r="N23" s="8">
        <v>0</v>
      </c>
      <c r="P23" s="8">
        <v>0</v>
      </c>
      <c r="R23" s="8">
        <v>0</v>
      </c>
      <c r="T23" s="8">
        <v>250000</v>
      </c>
      <c r="V23" s="8">
        <v>7640</v>
      </c>
      <c r="X23" s="8">
        <v>1627141074</v>
      </c>
      <c r="Z23" s="8">
        <v>1898635500</v>
      </c>
      <c r="AB23" s="83">
        <v>0.15</v>
      </c>
    </row>
    <row r="24" spans="1:28" ht="21.75" customHeight="1">
      <c r="A24" s="97" t="s">
        <v>34</v>
      </c>
      <c r="B24" s="97"/>
      <c r="C24" s="97"/>
      <c r="D24" s="32"/>
      <c r="E24" s="98">
        <v>8333333</v>
      </c>
      <c r="F24" s="98"/>
      <c r="H24" s="8">
        <v>30328118300</v>
      </c>
      <c r="J24" s="8">
        <v>32720811191.1675</v>
      </c>
      <c r="L24" s="8">
        <v>0</v>
      </c>
      <c r="N24" s="8">
        <v>0</v>
      </c>
      <c r="P24" s="8">
        <v>0</v>
      </c>
      <c r="R24" s="8">
        <v>0</v>
      </c>
      <c r="T24" s="8">
        <v>8333333</v>
      </c>
      <c r="V24" s="8">
        <v>4351</v>
      </c>
      <c r="X24" s="8">
        <v>30328118300</v>
      </c>
      <c r="Z24" s="8">
        <v>36042594808.296204</v>
      </c>
      <c r="AB24" s="83">
        <v>2.76</v>
      </c>
    </row>
    <row r="25" spans="1:28" ht="21.75" customHeight="1">
      <c r="A25" s="97" t="s">
        <v>35</v>
      </c>
      <c r="B25" s="97"/>
      <c r="C25" s="97"/>
      <c r="D25" s="32"/>
      <c r="E25" s="98">
        <v>53899976</v>
      </c>
      <c r="F25" s="98"/>
      <c r="H25" s="8">
        <v>102278256028</v>
      </c>
      <c r="J25" s="8">
        <v>98585858902.751999</v>
      </c>
      <c r="L25" s="8">
        <v>0</v>
      </c>
      <c r="N25" s="8">
        <v>0</v>
      </c>
      <c r="P25" s="8">
        <v>0</v>
      </c>
      <c r="R25" s="8">
        <v>0</v>
      </c>
      <c r="T25" s="8">
        <v>53899976</v>
      </c>
      <c r="V25" s="8">
        <v>2275</v>
      </c>
      <c r="X25" s="8">
        <v>102278256028</v>
      </c>
      <c r="Z25" s="8">
        <v>121892841849.87</v>
      </c>
      <c r="AB25" s="83">
        <v>9.32</v>
      </c>
    </row>
    <row r="26" spans="1:28" ht="21.75" customHeight="1">
      <c r="A26" s="97" t="s">
        <v>36</v>
      </c>
      <c r="B26" s="97"/>
      <c r="C26" s="97"/>
      <c r="D26" s="32"/>
      <c r="E26" s="98">
        <v>25000000</v>
      </c>
      <c r="F26" s="98"/>
      <c r="H26" s="8">
        <v>108741312418</v>
      </c>
      <c r="J26" s="8">
        <v>105916027500</v>
      </c>
      <c r="L26" s="8">
        <v>0</v>
      </c>
      <c r="N26" s="8">
        <v>0</v>
      </c>
      <c r="P26" s="8">
        <v>-4335503</v>
      </c>
      <c r="R26" s="8">
        <v>19450462394</v>
      </c>
      <c r="T26" s="8">
        <v>20664497</v>
      </c>
      <c r="V26" s="8">
        <v>5840</v>
      </c>
      <c r="X26" s="8">
        <v>89883380983</v>
      </c>
      <c r="Z26" s="8">
        <v>119962612538.244</v>
      </c>
      <c r="AB26" s="83">
        <v>9.17</v>
      </c>
    </row>
    <row r="27" spans="1:28" ht="21.75" customHeight="1">
      <c r="A27" s="97" t="s">
        <v>37</v>
      </c>
      <c r="B27" s="97"/>
      <c r="C27" s="97"/>
      <c r="D27" s="32"/>
      <c r="E27" s="98">
        <v>160000</v>
      </c>
      <c r="F27" s="98"/>
      <c r="H27" s="8">
        <v>2053582961</v>
      </c>
      <c r="J27" s="8">
        <v>2136014640</v>
      </c>
      <c r="L27" s="8">
        <v>0</v>
      </c>
      <c r="N27" s="8">
        <v>0</v>
      </c>
      <c r="P27" s="8">
        <v>0</v>
      </c>
      <c r="R27" s="8">
        <v>0</v>
      </c>
      <c r="T27" s="8">
        <v>160000</v>
      </c>
      <c r="V27" s="8">
        <v>14210</v>
      </c>
      <c r="X27" s="8">
        <v>2053582961</v>
      </c>
      <c r="Z27" s="8">
        <v>2260072080</v>
      </c>
      <c r="AB27" s="83">
        <v>0.17</v>
      </c>
    </row>
    <row r="28" spans="1:28" ht="21.75" customHeight="1">
      <c r="A28" s="97" t="s">
        <v>38</v>
      </c>
      <c r="B28" s="97"/>
      <c r="C28" s="97"/>
      <c r="D28" s="32"/>
      <c r="E28" s="98">
        <v>4000000</v>
      </c>
      <c r="F28" s="98"/>
      <c r="H28" s="8">
        <v>34471960113</v>
      </c>
      <c r="J28" s="8">
        <v>36859374000</v>
      </c>
      <c r="L28" s="8">
        <v>0</v>
      </c>
      <c r="N28" s="8">
        <v>0</v>
      </c>
      <c r="P28" s="8">
        <v>-4000000</v>
      </c>
      <c r="R28" s="8">
        <v>38290806127</v>
      </c>
      <c r="T28" s="8">
        <v>0</v>
      </c>
      <c r="V28" s="8">
        <v>0</v>
      </c>
      <c r="X28" s="8">
        <v>0</v>
      </c>
      <c r="Z28" s="8">
        <v>0</v>
      </c>
      <c r="AB28" s="83">
        <v>0</v>
      </c>
    </row>
    <row r="29" spans="1:28" ht="21.75" customHeight="1">
      <c r="A29" s="97" t="s">
        <v>39</v>
      </c>
      <c r="B29" s="97"/>
      <c r="C29" s="97"/>
      <c r="D29" s="32"/>
      <c r="E29" s="98">
        <v>190000</v>
      </c>
      <c r="F29" s="98"/>
      <c r="H29" s="8">
        <v>2401208306</v>
      </c>
      <c r="J29" s="8">
        <v>2612065185</v>
      </c>
      <c r="L29" s="8">
        <v>0</v>
      </c>
      <c r="N29" s="8">
        <v>0</v>
      </c>
      <c r="P29" s="8">
        <v>0</v>
      </c>
      <c r="R29" s="8">
        <v>0</v>
      </c>
      <c r="T29" s="8">
        <v>190000</v>
      </c>
      <c r="V29" s="8">
        <v>15190</v>
      </c>
      <c r="X29" s="8">
        <v>2401208306</v>
      </c>
      <c r="Z29" s="8">
        <v>2868927705</v>
      </c>
      <c r="AB29" s="83">
        <v>0.22</v>
      </c>
    </row>
    <row r="30" spans="1:28" ht="21.75" customHeight="1">
      <c r="A30" s="97" t="s">
        <v>40</v>
      </c>
      <c r="B30" s="97"/>
      <c r="C30" s="97"/>
      <c r="D30" s="32"/>
      <c r="E30" s="98">
        <v>0</v>
      </c>
      <c r="F30" s="98"/>
      <c r="H30" s="8">
        <v>0</v>
      </c>
      <c r="J30" s="8">
        <v>0</v>
      </c>
      <c r="L30" s="8">
        <v>5887</v>
      </c>
      <c r="N30" s="8">
        <v>49999607947.907898</v>
      </c>
      <c r="P30" s="8">
        <v>0</v>
      </c>
      <c r="R30" s="8">
        <v>0</v>
      </c>
      <c r="T30" s="8">
        <v>5887</v>
      </c>
      <c r="V30" s="8">
        <v>8298780</v>
      </c>
      <c r="X30" s="8">
        <v>49999607947</v>
      </c>
      <c r="Z30" s="8">
        <v>48737666057.136002</v>
      </c>
      <c r="AB30" s="83">
        <v>3.73</v>
      </c>
    </row>
    <row r="31" spans="1:28" ht="21.75" customHeight="1">
      <c r="A31" s="97" t="s">
        <v>41</v>
      </c>
      <c r="B31" s="97"/>
      <c r="C31" s="97"/>
      <c r="D31" s="32"/>
      <c r="E31" s="98">
        <v>0</v>
      </c>
      <c r="F31" s="98"/>
      <c r="H31" s="8">
        <v>0</v>
      </c>
      <c r="J31" s="8">
        <v>0</v>
      </c>
      <c r="L31" s="8">
        <v>6500000</v>
      </c>
      <c r="N31" s="8">
        <v>7820094204</v>
      </c>
      <c r="P31" s="8">
        <v>0</v>
      </c>
      <c r="R31" s="8">
        <v>0</v>
      </c>
      <c r="T31" s="8">
        <v>6500000</v>
      </c>
      <c r="V31" s="8">
        <v>1390</v>
      </c>
      <c r="X31" s="8">
        <v>7820094204</v>
      </c>
      <c r="Z31" s="8">
        <v>8981241750</v>
      </c>
      <c r="AB31" s="83">
        <v>0.69</v>
      </c>
    </row>
    <row r="32" spans="1:28" ht="21.75" customHeight="1">
      <c r="A32" s="97" t="s">
        <v>42</v>
      </c>
      <c r="B32" s="97"/>
      <c r="C32" s="97"/>
      <c r="D32" s="32"/>
      <c r="E32" s="98">
        <v>0</v>
      </c>
      <c r="F32" s="98"/>
      <c r="H32" s="8">
        <v>0</v>
      </c>
      <c r="J32" s="8">
        <v>0</v>
      </c>
      <c r="L32" s="8">
        <v>38000000</v>
      </c>
      <c r="N32" s="8">
        <v>2068371167</v>
      </c>
      <c r="P32" s="8">
        <v>0</v>
      </c>
      <c r="R32" s="8">
        <v>0</v>
      </c>
      <c r="T32" s="8">
        <v>0</v>
      </c>
      <c r="V32" s="8">
        <v>0</v>
      </c>
      <c r="X32" s="8">
        <v>0</v>
      </c>
      <c r="Z32" s="8">
        <v>0</v>
      </c>
      <c r="AB32" s="83">
        <v>0</v>
      </c>
    </row>
    <row r="33" spans="1:28" ht="21.75" customHeight="1">
      <c r="A33" s="99" t="s">
        <v>43</v>
      </c>
      <c r="B33" s="99"/>
      <c r="C33" s="99"/>
      <c r="D33" s="34"/>
      <c r="E33" s="98">
        <v>0</v>
      </c>
      <c r="F33" s="100"/>
      <c r="H33" s="11">
        <v>0</v>
      </c>
      <c r="J33" s="11">
        <v>0</v>
      </c>
      <c r="L33" s="11">
        <v>24093069</v>
      </c>
      <c r="N33" s="11">
        <v>1852249494</v>
      </c>
      <c r="P33" s="11">
        <v>0</v>
      </c>
      <c r="R33" s="11">
        <v>0</v>
      </c>
      <c r="T33" s="11">
        <v>260013</v>
      </c>
      <c r="V33" s="11">
        <v>128</v>
      </c>
      <c r="X33" s="11">
        <v>19989524</v>
      </c>
      <c r="Z33" s="11">
        <v>33273093.971519999</v>
      </c>
      <c r="AB33" s="84">
        <v>0</v>
      </c>
    </row>
    <row r="34" spans="1:28" ht="21.75" customHeight="1">
      <c r="A34" s="101" t="s">
        <v>44</v>
      </c>
      <c r="B34" s="101"/>
      <c r="C34" s="101"/>
      <c r="D34" s="101"/>
      <c r="E34" s="32"/>
      <c r="F34" s="26"/>
      <c r="H34" s="13">
        <f>SUM(H9:H33)</f>
        <v>998004438242</v>
      </c>
      <c r="J34" s="13">
        <f>SUM(J9:J33)</f>
        <v>902641817980.09851</v>
      </c>
      <c r="L34" s="13"/>
      <c r="N34" s="13">
        <f>SUM(N9:N33)</f>
        <v>61740322812.907898</v>
      </c>
      <c r="P34" s="13"/>
      <c r="R34" s="13">
        <f>SUM(R9:R33)</f>
        <v>81237411097</v>
      </c>
      <c r="T34" s="13"/>
      <c r="V34" s="13"/>
      <c r="X34" s="26">
        <f>SUM(X9:X33)</f>
        <v>979314883146</v>
      </c>
      <c r="Z34" s="13">
        <f>SUM(Z9:Z33)</f>
        <v>1015610124407.8268</v>
      </c>
      <c r="AB34" s="85">
        <v>77.680000000000007</v>
      </c>
    </row>
    <row r="36" spans="1:28" ht="15.75">
      <c r="X36" s="30"/>
    </row>
    <row r="37" spans="1:28" ht="15.75">
      <c r="X37" s="30"/>
    </row>
    <row r="38" spans="1:28" ht="15.75">
      <c r="X38" s="31"/>
    </row>
    <row r="39" spans="1:28" ht="15.75">
      <c r="X39" s="30"/>
    </row>
    <row r="40" spans="1:28">
      <c r="X40" s="32"/>
    </row>
    <row r="41" spans="1:28">
      <c r="X41" s="33"/>
    </row>
  </sheetData>
  <mergeCells count="64">
    <mergeCell ref="A32:C32"/>
    <mergeCell ref="E32:F32"/>
    <mergeCell ref="A33:C33"/>
    <mergeCell ref="E33:F33"/>
    <mergeCell ref="A34:D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1"/>
  <sheetViews>
    <sheetView rightToLeft="1" zoomScale="85" zoomScaleNormal="85" workbookViewId="0">
      <selection activeCell="O6" sqref="O6:R21"/>
    </sheetView>
  </sheetViews>
  <sheetFormatPr defaultRowHeight="12.75"/>
  <cols>
    <col min="1" max="1" width="5.5703125" customWidth="1"/>
    <col min="2" max="2" width="57.28515625" customWidth="1"/>
    <col min="3" max="3" width="1.28515625" customWidth="1"/>
    <col min="4" max="4" width="14.28515625" customWidth="1"/>
    <col min="5" max="5" width="1.28515625" customWidth="1"/>
    <col min="6" max="6" width="17" bestFit="1" customWidth="1"/>
    <col min="7" max="7" width="1.28515625" customWidth="1"/>
    <col min="8" max="8" width="16.7109375" bestFit="1" customWidth="1"/>
    <col min="9" max="9" width="1.28515625" customWidth="1"/>
    <col min="10" max="10" width="14.28515625" customWidth="1"/>
    <col min="11" max="11" width="1.28515625" customWidth="1"/>
    <col min="12" max="12" width="19.42578125" style="108" customWidth="1"/>
    <col min="13" max="13" width="0.28515625" customWidth="1"/>
    <col min="17" max="17" width="16.42578125" bestFit="1" customWidth="1"/>
    <col min="18" max="18" width="18.85546875" bestFit="1" customWidth="1"/>
    <col min="20" max="20" width="15.42578125" bestFit="1" customWidth="1"/>
  </cols>
  <sheetData>
    <row r="1" spans="1:18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8" ht="21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8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8" ht="14.45" customHeight="1"/>
    <row r="5" spans="1:18" ht="14.45" customHeight="1">
      <c r="A5" s="17" t="s">
        <v>121</v>
      </c>
      <c r="B5" s="92" t="s">
        <v>48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8" ht="14.45" customHeight="1">
      <c r="D6" s="2" t="s">
        <v>7</v>
      </c>
      <c r="F6" s="93" t="s">
        <v>8</v>
      </c>
      <c r="G6" s="93"/>
      <c r="H6" s="93"/>
      <c r="J6" s="2" t="s">
        <v>9</v>
      </c>
      <c r="O6" s="60"/>
      <c r="P6" s="60"/>
      <c r="Q6" s="60"/>
      <c r="R6" s="60"/>
    </row>
    <row r="7" spans="1:18" ht="14.45" customHeight="1">
      <c r="D7" s="3"/>
      <c r="F7" s="3"/>
      <c r="G7" s="3"/>
      <c r="H7" s="3"/>
      <c r="J7" s="3"/>
      <c r="O7" s="60"/>
      <c r="P7" s="60"/>
      <c r="Q7" s="60"/>
      <c r="R7" s="60"/>
    </row>
    <row r="8" spans="1:18" ht="14.45" customHeight="1">
      <c r="A8" s="93" t="s">
        <v>49</v>
      </c>
      <c r="B8" s="93"/>
      <c r="D8" s="2" t="s">
        <v>50</v>
      </c>
      <c r="F8" s="2" t="s">
        <v>51</v>
      </c>
      <c r="H8" s="2" t="s">
        <v>52</v>
      </c>
      <c r="J8" s="2" t="s">
        <v>50</v>
      </c>
      <c r="L8" s="109" t="s">
        <v>18</v>
      </c>
      <c r="O8" s="60"/>
      <c r="P8" s="60"/>
      <c r="Q8" s="60"/>
      <c r="R8" s="60"/>
    </row>
    <row r="9" spans="1:18" ht="21.75" customHeight="1">
      <c r="A9" s="102" t="s">
        <v>124</v>
      </c>
      <c r="B9" s="102"/>
      <c r="D9" s="21">
        <v>2319528525</v>
      </c>
      <c r="E9" s="22"/>
      <c r="F9" s="21">
        <v>457593457045</v>
      </c>
      <c r="G9" s="22"/>
      <c r="H9" s="21">
        <v>459861571288</v>
      </c>
      <c r="I9" s="22"/>
      <c r="J9" s="21">
        <v>51414282</v>
      </c>
      <c r="L9" s="110">
        <f>J10/Q9</f>
        <v>3.931618511547796E-5</v>
      </c>
      <c r="O9" s="60"/>
      <c r="P9" s="60"/>
      <c r="Q9" s="112">
        <v>1307712888445</v>
      </c>
      <c r="R9" s="55"/>
    </row>
    <row r="10" spans="1:18" ht="21.75" customHeight="1" thickBot="1">
      <c r="A10" s="101" t="s">
        <v>44</v>
      </c>
      <c r="B10" s="101"/>
      <c r="D10" s="13">
        <v>2319528525</v>
      </c>
      <c r="F10" s="13">
        <v>457593457045</v>
      </c>
      <c r="H10" s="13">
        <v>459861571288</v>
      </c>
      <c r="J10" s="13">
        <v>51414282</v>
      </c>
      <c r="L10" s="111">
        <f>SUM(L9:L9)</f>
        <v>3.931618511547796E-5</v>
      </c>
      <c r="O10" s="60"/>
      <c r="P10" s="60"/>
      <c r="Q10" s="55"/>
      <c r="R10" s="55"/>
    </row>
    <row r="11" spans="1:18">
      <c r="O11" s="60"/>
      <c r="P11" s="60"/>
      <c r="Q11" s="55"/>
      <c r="R11" s="55"/>
    </row>
    <row r="12" spans="1:18">
      <c r="O12" s="60"/>
      <c r="P12" s="60"/>
      <c r="Q12" s="119">
        <f>D10+J10</f>
        <v>2370942807</v>
      </c>
      <c r="R12" s="55"/>
    </row>
    <row r="13" spans="1:18">
      <c r="O13" s="60"/>
      <c r="P13" s="60"/>
      <c r="Q13" s="119">
        <f>Q12/2</f>
        <v>1185471403.5</v>
      </c>
      <c r="R13" s="55" t="s">
        <v>128</v>
      </c>
    </row>
    <row r="14" spans="1:18">
      <c r="O14" s="60"/>
      <c r="P14" s="60"/>
      <c r="Q14" s="55"/>
      <c r="R14" s="55"/>
    </row>
    <row r="15" spans="1:18">
      <c r="O15" s="60"/>
      <c r="P15" s="60"/>
      <c r="Q15" s="60"/>
      <c r="R15" s="60"/>
    </row>
    <row r="16" spans="1:18">
      <c r="O16" s="60"/>
      <c r="P16" s="60"/>
      <c r="Q16" s="60"/>
      <c r="R16" s="60"/>
    </row>
    <row r="17" spans="15:18">
      <c r="O17" s="60"/>
      <c r="P17" s="60"/>
      <c r="Q17" s="60"/>
      <c r="R17" s="60"/>
    </row>
    <row r="18" spans="15:18">
      <c r="O18" s="60"/>
      <c r="P18" s="60"/>
      <c r="Q18" s="60"/>
      <c r="R18" s="60"/>
    </row>
    <row r="19" spans="15:18">
      <c r="O19" s="60"/>
      <c r="P19" s="60"/>
      <c r="Q19" s="60"/>
      <c r="R19" s="60"/>
    </row>
    <row r="20" spans="15:18">
      <c r="O20" s="60"/>
      <c r="P20" s="60"/>
      <c r="Q20" s="60"/>
      <c r="R20" s="60"/>
    </row>
    <row r="21" spans="15:18">
      <c r="O21" s="60"/>
      <c r="P21" s="60"/>
      <c r="Q21" s="60"/>
      <c r="R21" s="60"/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1"/>
  <sheetViews>
    <sheetView rightToLeft="1" zoomScale="85" zoomScaleNormal="85" workbookViewId="0">
      <selection activeCell="J4" sqref="J1:J104857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style="114" customWidth="1"/>
    <col min="11" max="11" width="0.28515625" customWidth="1"/>
  </cols>
  <sheetData>
    <row r="1" spans="1:14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4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</row>
    <row r="3" spans="1:14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4" ht="14.45" customHeight="1"/>
    <row r="5" spans="1:14" ht="29.1" customHeight="1">
      <c r="A5" s="1" t="s">
        <v>54</v>
      </c>
      <c r="B5" s="92" t="s">
        <v>55</v>
      </c>
      <c r="C5" s="92"/>
      <c r="D5" s="92"/>
      <c r="E5" s="92"/>
      <c r="F5" s="92"/>
      <c r="G5" s="92"/>
      <c r="H5" s="92"/>
      <c r="I5" s="92"/>
      <c r="J5" s="92"/>
    </row>
    <row r="6" spans="1:14" ht="14.45" customHeight="1">
      <c r="A6" s="22"/>
      <c r="B6" s="22"/>
      <c r="C6" s="22"/>
      <c r="D6" s="22"/>
      <c r="E6" s="22"/>
      <c r="F6" s="22"/>
      <c r="G6" s="22"/>
      <c r="H6" s="22"/>
      <c r="I6" s="22"/>
      <c r="J6" s="115"/>
    </row>
    <row r="7" spans="1:14" ht="14.45" customHeight="1">
      <c r="A7" s="93" t="s">
        <v>56</v>
      </c>
      <c r="B7" s="93"/>
      <c r="C7" s="22"/>
      <c r="D7" s="62" t="s">
        <v>57</v>
      </c>
      <c r="E7" s="22"/>
      <c r="F7" s="62" t="s">
        <v>50</v>
      </c>
      <c r="G7" s="22"/>
      <c r="H7" s="62" t="s">
        <v>58</v>
      </c>
      <c r="I7" s="22"/>
      <c r="J7" s="113" t="s">
        <v>59</v>
      </c>
    </row>
    <row r="8" spans="1:14" ht="21.75" customHeight="1">
      <c r="A8" s="102" t="s">
        <v>60</v>
      </c>
      <c r="B8" s="102"/>
      <c r="C8" s="22"/>
      <c r="D8" s="69" t="s">
        <v>61</v>
      </c>
      <c r="E8" s="22"/>
      <c r="F8" s="21">
        <v>138753439736</v>
      </c>
      <c r="G8" s="22"/>
      <c r="H8" s="44">
        <f>F8/$F$11</f>
        <v>0.99995927072635504</v>
      </c>
      <c r="I8" s="22"/>
      <c r="J8" s="116">
        <f>F8/N8</f>
        <v>0.10610390167599523</v>
      </c>
      <c r="N8" s="80">
        <v>1307712888445</v>
      </c>
    </row>
    <row r="9" spans="1:14" ht="21.75" customHeight="1">
      <c r="A9" s="103" t="s">
        <v>64</v>
      </c>
      <c r="B9" s="103"/>
      <c r="C9" s="22"/>
      <c r="D9" s="73" t="s">
        <v>62</v>
      </c>
      <c r="E9" s="22"/>
      <c r="F9" s="23">
        <v>169573</v>
      </c>
      <c r="G9" s="22"/>
      <c r="H9" s="46">
        <f t="shared" ref="H9:H10" si="0">F9/$F$11</f>
        <v>1.2220676744122962E-6</v>
      </c>
      <c r="I9" s="22"/>
      <c r="J9" s="117">
        <f>F9/N8</f>
        <v>1.296714297904023E-7</v>
      </c>
    </row>
    <row r="10" spans="1:14" s="32" customFormat="1" ht="21.75" customHeight="1">
      <c r="A10" s="104" t="s">
        <v>65</v>
      </c>
      <c r="B10" s="104"/>
      <c r="C10" s="86"/>
      <c r="D10" s="74" t="s">
        <v>63</v>
      </c>
      <c r="E10" s="86"/>
      <c r="F10" s="24">
        <f>'سایر درآمدها'!D11</f>
        <v>5481984</v>
      </c>
      <c r="G10" s="86"/>
      <c r="H10" s="47">
        <f t="shared" si="0"/>
        <v>3.9507205970557911E-5</v>
      </c>
      <c r="I10" s="86"/>
      <c r="J10" s="118">
        <f>F10/N8</f>
        <v>4.1920394365147091E-6</v>
      </c>
    </row>
    <row r="11" spans="1:14" ht="21.75" customHeight="1">
      <c r="A11" s="101" t="s">
        <v>44</v>
      </c>
      <c r="B11" s="101"/>
      <c r="C11" s="22"/>
      <c r="D11" s="25"/>
      <c r="E11" s="22"/>
      <c r="F11" s="25">
        <f>SUM(F8:F10)</f>
        <v>138759091293</v>
      </c>
      <c r="G11" s="22"/>
      <c r="H11" s="48">
        <f>SUM(H8:H10)</f>
        <v>1</v>
      </c>
      <c r="I11" s="22"/>
      <c r="J11" s="48">
        <f>SUM(J8:J10)</f>
        <v>0.10610822338686153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41"/>
  <sheetViews>
    <sheetView rightToLeft="1" topLeftCell="A7" zoomScale="85" zoomScaleNormal="85" workbookViewId="0">
      <selection activeCell="W27" sqref="W27"/>
    </sheetView>
  </sheetViews>
  <sheetFormatPr defaultRowHeight="12.75"/>
  <cols>
    <col min="1" max="1" width="14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6.7109375" bestFit="1" customWidth="1"/>
    <col min="7" max="7" width="1.28515625" customWidth="1"/>
    <col min="8" max="8" width="15.5703125" bestFit="1" customWidth="1"/>
    <col min="9" max="9" width="1.28515625" customWidth="1"/>
    <col min="10" max="10" width="16.710937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6.7109375" bestFit="1" customWidth="1"/>
    <col min="18" max="18" width="1.28515625" customWidth="1"/>
    <col min="19" max="19" width="15.7109375" bestFit="1" customWidth="1"/>
    <col min="20" max="20" width="1.28515625" customWidth="1"/>
    <col min="21" max="21" width="16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</row>
    <row r="2" spans="1:23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</row>
    <row r="3" spans="1:23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</row>
    <row r="4" spans="1:23" ht="14.45" customHeight="1"/>
    <row r="5" spans="1:23" ht="14.45" customHeight="1">
      <c r="A5" s="35" t="s">
        <v>66</v>
      </c>
      <c r="B5" s="92" t="s">
        <v>67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</row>
    <row r="6" spans="1:23" ht="14.45" customHeight="1">
      <c r="A6" s="63"/>
      <c r="B6" s="63"/>
      <c r="C6" s="63"/>
      <c r="D6" s="93" t="s">
        <v>68</v>
      </c>
      <c r="E6" s="93"/>
      <c r="F6" s="93"/>
      <c r="G6" s="93"/>
      <c r="H6" s="93"/>
      <c r="I6" s="93"/>
      <c r="J6" s="93"/>
      <c r="K6" s="93"/>
      <c r="L6" s="93"/>
      <c r="M6" s="63"/>
      <c r="N6" s="93" t="s">
        <v>69</v>
      </c>
      <c r="O6" s="93"/>
      <c r="P6" s="93"/>
      <c r="Q6" s="93"/>
      <c r="R6" s="93"/>
      <c r="S6" s="93"/>
      <c r="T6" s="93"/>
      <c r="U6" s="93"/>
      <c r="V6" s="93"/>
      <c r="W6" s="93"/>
    </row>
    <row r="7" spans="1:23" ht="14.45" customHeight="1">
      <c r="A7" s="63"/>
      <c r="B7" s="63"/>
      <c r="C7" s="63"/>
      <c r="D7" s="64"/>
      <c r="E7" s="64"/>
      <c r="F7" s="64"/>
      <c r="G7" s="64"/>
      <c r="H7" s="64"/>
      <c r="I7" s="64"/>
      <c r="J7" s="94" t="s">
        <v>44</v>
      </c>
      <c r="K7" s="94"/>
      <c r="L7" s="94"/>
      <c r="M7" s="63"/>
      <c r="N7" s="64"/>
      <c r="O7" s="64"/>
      <c r="P7" s="64"/>
      <c r="Q7" s="64"/>
      <c r="R7" s="64"/>
      <c r="S7" s="64"/>
      <c r="T7" s="64"/>
      <c r="U7" s="94" t="s">
        <v>44</v>
      </c>
      <c r="V7" s="94"/>
      <c r="W7" s="94"/>
    </row>
    <row r="8" spans="1:23" ht="14.45" customHeight="1">
      <c r="A8" s="93" t="s">
        <v>70</v>
      </c>
      <c r="B8" s="93"/>
      <c r="C8" s="63"/>
      <c r="D8" s="36" t="s">
        <v>71</v>
      </c>
      <c r="E8" s="63"/>
      <c r="F8" s="36" t="s">
        <v>72</v>
      </c>
      <c r="G8" s="63"/>
      <c r="H8" s="36" t="s">
        <v>73</v>
      </c>
      <c r="I8" s="63"/>
      <c r="J8" s="37" t="s">
        <v>50</v>
      </c>
      <c r="K8" s="64"/>
      <c r="L8" s="37" t="s">
        <v>58</v>
      </c>
      <c r="M8" s="63"/>
      <c r="N8" s="36" t="s">
        <v>71</v>
      </c>
      <c r="O8" s="63"/>
      <c r="P8" s="93" t="s">
        <v>72</v>
      </c>
      <c r="Q8" s="93"/>
      <c r="R8" s="63"/>
      <c r="S8" s="36" t="s">
        <v>73</v>
      </c>
      <c r="T8" s="63"/>
      <c r="U8" s="37" t="s">
        <v>50</v>
      </c>
      <c r="V8" s="64"/>
      <c r="W8" s="37" t="s">
        <v>58</v>
      </c>
    </row>
    <row r="9" spans="1:23" ht="21.75" customHeight="1">
      <c r="A9" s="95" t="s">
        <v>38</v>
      </c>
      <c r="B9" s="95"/>
      <c r="C9" s="63"/>
      <c r="D9" s="38">
        <v>0</v>
      </c>
      <c r="E9" s="63"/>
      <c r="F9" s="38">
        <v>0</v>
      </c>
      <c r="G9" s="63"/>
      <c r="H9" s="38">
        <v>3818846014</v>
      </c>
      <c r="I9" s="63"/>
      <c r="J9" s="38">
        <v>3818846014</v>
      </c>
      <c r="K9" s="63"/>
      <c r="L9" s="65">
        <f>J9/درآمد!$F$11</f>
        <v>2.7521411234498694E-2</v>
      </c>
      <c r="M9" s="63"/>
      <c r="N9" s="38">
        <v>0</v>
      </c>
      <c r="O9" s="63"/>
      <c r="P9" s="96">
        <v>0</v>
      </c>
      <c r="Q9" s="96"/>
      <c r="R9" s="63"/>
      <c r="S9" s="38">
        <v>3818846014</v>
      </c>
      <c r="T9" s="63"/>
      <c r="U9" s="38">
        <v>3818846014</v>
      </c>
      <c r="V9" s="63"/>
      <c r="W9" s="66">
        <f t="shared" ref="W9:W37" si="0">U9/$U$40</f>
        <v>1.4094097589451807E-2</v>
      </c>
    </row>
    <row r="10" spans="1:23" ht="21.75" customHeight="1">
      <c r="A10" s="97" t="s">
        <v>32</v>
      </c>
      <c r="B10" s="97"/>
      <c r="C10" s="63"/>
      <c r="D10" s="39">
        <v>0</v>
      </c>
      <c r="E10" s="63"/>
      <c r="F10" s="39">
        <v>629477817</v>
      </c>
      <c r="G10" s="63"/>
      <c r="H10" s="39">
        <v>4276483551</v>
      </c>
      <c r="I10" s="63"/>
      <c r="J10" s="39">
        <v>4905961368</v>
      </c>
      <c r="K10" s="63"/>
      <c r="L10" s="65">
        <f>J10/درآمد!$F$11</f>
        <v>3.535596350685738E-2</v>
      </c>
      <c r="M10" s="63"/>
      <c r="N10" s="39">
        <v>0</v>
      </c>
      <c r="O10" s="63"/>
      <c r="P10" s="98">
        <v>4566708439</v>
      </c>
      <c r="Q10" s="98"/>
      <c r="R10" s="63"/>
      <c r="S10" s="39">
        <v>4276483551</v>
      </c>
      <c r="T10" s="63"/>
      <c r="U10" s="39">
        <v>8843191990</v>
      </c>
      <c r="V10" s="63"/>
      <c r="W10" s="66">
        <f t="shared" si="0"/>
        <v>3.2637296830612277E-2</v>
      </c>
    </row>
    <row r="11" spans="1:23" ht="21.75" customHeight="1">
      <c r="A11" s="97" t="s">
        <v>36</v>
      </c>
      <c r="B11" s="97"/>
      <c r="C11" s="63"/>
      <c r="D11" s="39">
        <v>0</v>
      </c>
      <c r="E11" s="63"/>
      <c r="F11" s="39">
        <v>30817698448</v>
      </c>
      <c r="G11" s="63"/>
      <c r="H11" s="39">
        <v>2679348984</v>
      </c>
      <c r="I11" s="63"/>
      <c r="J11" s="39">
        <v>33497047432</v>
      </c>
      <c r="K11" s="63"/>
      <c r="L11" s="65">
        <f>J11/درآمد!$F$11</f>
        <v>0.24140434417568019</v>
      </c>
      <c r="M11" s="63"/>
      <c r="N11" s="39">
        <v>0</v>
      </c>
      <c r="O11" s="63"/>
      <c r="P11" s="98">
        <v>40025723259</v>
      </c>
      <c r="Q11" s="98"/>
      <c r="R11" s="63"/>
      <c r="S11" s="39">
        <v>4249976729</v>
      </c>
      <c r="T11" s="63"/>
      <c r="U11" s="39">
        <v>44275699988</v>
      </c>
      <c r="V11" s="63"/>
      <c r="W11" s="66">
        <f t="shared" si="0"/>
        <v>0.16340696487485085</v>
      </c>
    </row>
    <row r="12" spans="1:23" ht="21.75" customHeight="1">
      <c r="A12" s="97" t="s">
        <v>74</v>
      </c>
      <c r="B12" s="97"/>
      <c r="C12" s="63"/>
      <c r="D12" s="39">
        <v>0</v>
      </c>
      <c r="E12" s="63"/>
      <c r="F12" s="39">
        <v>0</v>
      </c>
      <c r="G12" s="63"/>
      <c r="H12" s="39">
        <v>0</v>
      </c>
      <c r="I12" s="63"/>
      <c r="J12" s="39">
        <v>0</v>
      </c>
      <c r="K12" s="63"/>
      <c r="L12" s="65">
        <f>J12/درآمد!$F$11</f>
        <v>0</v>
      </c>
      <c r="M12" s="63"/>
      <c r="N12" s="39">
        <v>0</v>
      </c>
      <c r="O12" s="63"/>
      <c r="P12" s="98">
        <v>0</v>
      </c>
      <c r="Q12" s="98"/>
      <c r="R12" s="63"/>
      <c r="S12" s="39">
        <v>3323882</v>
      </c>
      <c r="T12" s="63"/>
      <c r="U12" s="39">
        <v>3323882</v>
      </c>
      <c r="V12" s="63"/>
      <c r="W12" s="66">
        <f t="shared" si="0"/>
        <v>1.2267349118576492E-5</v>
      </c>
    </row>
    <row r="13" spans="1:23" ht="21.75" customHeight="1">
      <c r="A13" s="97" t="s">
        <v>22</v>
      </c>
      <c r="B13" s="97"/>
      <c r="C13" s="63"/>
      <c r="D13" s="39">
        <v>0</v>
      </c>
      <c r="E13" s="63"/>
      <c r="F13" s="39">
        <v>408803063</v>
      </c>
      <c r="G13" s="63"/>
      <c r="H13" s="39">
        <v>0</v>
      </c>
      <c r="I13" s="63"/>
      <c r="J13" s="39">
        <v>408803063</v>
      </c>
      <c r="K13" s="63"/>
      <c r="L13" s="65">
        <f>J13/درآمد!$F$11</f>
        <v>2.9461353428495893E-3</v>
      </c>
      <c r="M13" s="63"/>
      <c r="N13" s="39">
        <v>0</v>
      </c>
      <c r="O13" s="63"/>
      <c r="P13" s="98">
        <v>1071791846</v>
      </c>
      <c r="Q13" s="98"/>
      <c r="R13" s="63"/>
      <c r="S13" s="39">
        <v>1658032917</v>
      </c>
      <c r="T13" s="63"/>
      <c r="U13" s="39">
        <v>2729824763</v>
      </c>
      <c r="V13" s="63"/>
      <c r="W13" s="66">
        <f t="shared" si="0"/>
        <v>1.0074880335780972E-2</v>
      </c>
    </row>
    <row r="14" spans="1:23" ht="21.75" customHeight="1">
      <c r="A14" s="97" t="s">
        <v>26</v>
      </c>
      <c r="B14" s="97"/>
      <c r="C14" s="63"/>
      <c r="D14" s="39">
        <v>0</v>
      </c>
      <c r="E14" s="63"/>
      <c r="F14" s="39">
        <v>377739000</v>
      </c>
      <c r="G14" s="63"/>
      <c r="H14" s="39">
        <v>0</v>
      </c>
      <c r="I14" s="63"/>
      <c r="J14" s="39">
        <v>377739000</v>
      </c>
      <c r="K14" s="63"/>
      <c r="L14" s="65">
        <f>J14/درآمد!$F$11</f>
        <v>2.7222648727381503E-3</v>
      </c>
      <c r="M14" s="63"/>
      <c r="N14" s="39">
        <v>0</v>
      </c>
      <c r="O14" s="63"/>
      <c r="P14" s="98">
        <v>1003029323</v>
      </c>
      <c r="Q14" s="98"/>
      <c r="R14" s="63"/>
      <c r="S14" s="39">
        <v>1791998143</v>
      </c>
      <c r="T14" s="63"/>
      <c r="U14" s="39">
        <v>2795027466</v>
      </c>
      <c r="V14" s="63"/>
      <c r="W14" s="66">
        <f t="shared" si="0"/>
        <v>1.0315521947359197E-2</v>
      </c>
    </row>
    <row r="15" spans="1:23" ht="21.75" customHeight="1">
      <c r="A15" s="97" t="s">
        <v>19</v>
      </c>
      <c r="B15" s="97"/>
      <c r="C15" s="63"/>
      <c r="D15" s="39">
        <v>0</v>
      </c>
      <c r="E15" s="63"/>
      <c r="F15" s="39">
        <v>144664096</v>
      </c>
      <c r="G15" s="63"/>
      <c r="H15" s="39">
        <v>0</v>
      </c>
      <c r="I15" s="63"/>
      <c r="J15" s="39">
        <v>144664096</v>
      </c>
      <c r="K15" s="63"/>
      <c r="L15" s="65">
        <f>J15/درآمد!$F$11</f>
        <v>1.0425558041060614E-3</v>
      </c>
      <c r="M15" s="63"/>
      <c r="N15" s="39">
        <v>0</v>
      </c>
      <c r="O15" s="63"/>
      <c r="P15" s="98">
        <v>169722279</v>
      </c>
      <c r="Q15" s="98"/>
      <c r="R15" s="63"/>
      <c r="S15" s="39">
        <v>232629892</v>
      </c>
      <c r="T15" s="63"/>
      <c r="U15" s="39">
        <v>402352171</v>
      </c>
      <c r="V15" s="63"/>
      <c r="W15" s="66">
        <f t="shared" si="0"/>
        <v>1.4849487888782416E-3</v>
      </c>
    </row>
    <row r="16" spans="1:23" ht="21.75" customHeight="1">
      <c r="A16" s="97" t="s">
        <v>24</v>
      </c>
      <c r="B16" s="97"/>
      <c r="C16" s="63"/>
      <c r="D16" s="39">
        <v>0</v>
      </c>
      <c r="E16" s="63"/>
      <c r="F16" s="39">
        <v>654497679</v>
      </c>
      <c r="G16" s="63"/>
      <c r="H16" s="39">
        <v>0</v>
      </c>
      <c r="I16" s="63"/>
      <c r="J16" s="39">
        <v>654497679</v>
      </c>
      <c r="K16" s="63"/>
      <c r="L16" s="65">
        <f>J16/درآمد!$F$11</f>
        <v>4.7167913316611462E-3</v>
      </c>
      <c r="M16" s="63"/>
      <c r="N16" s="39">
        <v>493355445</v>
      </c>
      <c r="O16" s="63"/>
      <c r="P16" s="98">
        <v>1403804902</v>
      </c>
      <c r="Q16" s="98"/>
      <c r="R16" s="63"/>
      <c r="S16" s="39">
        <v>1481507200</v>
      </c>
      <c r="T16" s="63"/>
      <c r="U16" s="39">
        <v>3378667547</v>
      </c>
      <c r="V16" s="63"/>
      <c r="W16" s="66">
        <f t="shared" si="0"/>
        <v>1.2469544452737326E-2</v>
      </c>
    </row>
    <row r="17" spans="1:23" ht="21.75" customHeight="1">
      <c r="A17" s="97" t="s">
        <v>39</v>
      </c>
      <c r="B17" s="97"/>
      <c r="C17" s="63"/>
      <c r="D17" s="39">
        <v>0</v>
      </c>
      <c r="E17" s="63"/>
      <c r="F17" s="39">
        <v>256862520</v>
      </c>
      <c r="G17" s="63"/>
      <c r="H17" s="39">
        <v>0</v>
      </c>
      <c r="I17" s="63"/>
      <c r="J17" s="39">
        <v>256862520</v>
      </c>
      <c r="K17" s="63"/>
      <c r="L17" s="65">
        <f>J17/درآمد!$F$11</f>
        <v>1.8511401134619421E-3</v>
      </c>
      <c r="M17" s="63"/>
      <c r="N17" s="39">
        <v>0</v>
      </c>
      <c r="O17" s="63"/>
      <c r="P17" s="98">
        <v>467719399</v>
      </c>
      <c r="Q17" s="98"/>
      <c r="R17" s="63"/>
      <c r="S17" s="39">
        <v>1290464873</v>
      </c>
      <c r="T17" s="63"/>
      <c r="U17" s="39">
        <v>1758184272</v>
      </c>
      <c r="V17" s="63"/>
      <c r="W17" s="66">
        <f t="shared" si="0"/>
        <v>6.488876644662551E-3</v>
      </c>
    </row>
    <row r="18" spans="1:23" ht="21.75" customHeight="1">
      <c r="A18" s="97" t="s">
        <v>75</v>
      </c>
      <c r="B18" s="97"/>
      <c r="C18" s="63"/>
      <c r="D18" s="39">
        <v>0</v>
      </c>
      <c r="E18" s="63"/>
      <c r="F18" s="39">
        <v>0</v>
      </c>
      <c r="G18" s="63"/>
      <c r="H18" s="39">
        <v>0</v>
      </c>
      <c r="I18" s="63"/>
      <c r="J18" s="39">
        <v>0</v>
      </c>
      <c r="K18" s="63"/>
      <c r="L18" s="65">
        <f>J18/درآمد!$F$11</f>
        <v>0</v>
      </c>
      <c r="M18" s="63"/>
      <c r="N18" s="39">
        <v>0</v>
      </c>
      <c r="O18" s="63"/>
      <c r="P18" s="98">
        <v>0</v>
      </c>
      <c r="Q18" s="98"/>
      <c r="R18" s="63"/>
      <c r="S18" s="39">
        <v>1245167137</v>
      </c>
      <c r="T18" s="63"/>
      <c r="U18" s="39">
        <v>1245167137</v>
      </c>
      <c r="V18" s="63"/>
      <c r="W18" s="66">
        <f t="shared" si="0"/>
        <v>4.5955000750800912E-3</v>
      </c>
    </row>
    <row r="19" spans="1:23" ht="21.75" customHeight="1">
      <c r="A19" s="97" t="s">
        <v>76</v>
      </c>
      <c r="B19" s="97"/>
      <c r="C19" s="63"/>
      <c r="D19" s="39">
        <v>0</v>
      </c>
      <c r="E19" s="63"/>
      <c r="F19" s="39">
        <v>0</v>
      </c>
      <c r="G19" s="63"/>
      <c r="H19" s="39">
        <v>0</v>
      </c>
      <c r="I19" s="63"/>
      <c r="J19" s="39">
        <v>0</v>
      </c>
      <c r="K19" s="63"/>
      <c r="L19" s="65">
        <f>J19/درآمد!$F$11</f>
        <v>0</v>
      </c>
      <c r="M19" s="63"/>
      <c r="N19" s="39">
        <v>0</v>
      </c>
      <c r="O19" s="63"/>
      <c r="P19" s="98">
        <v>0</v>
      </c>
      <c r="Q19" s="98"/>
      <c r="R19" s="63"/>
      <c r="S19" s="39">
        <v>3678311037</v>
      </c>
      <c r="T19" s="63"/>
      <c r="U19" s="39">
        <v>3678311037</v>
      </c>
      <c r="V19" s="63"/>
      <c r="W19" s="66">
        <f t="shared" si="0"/>
        <v>1.3575429469996868E-2</v>
      </c>
    </row>
    <row r="20" spans="1:23" ht="21.75" customHeight="1">
      <c r="A20" s="97" t="s">
        <v>27</v>
      </c>
      <c r="B20" s="97"/>
      <c r="C20" s="63"/>
      <c r="D20" s="39">
        <v>0</v>
      </c>
      <c r="E20" s="63"/>
      <c r="F20" s="39">
        <v>1781209387</v>
      </c>
      <c r="G20" s="63"/>
      <c r="H20" s="39">
        <v>0</v>
      </c>
      <c r="I20" s="63"/>
      <c r="J20" s="39">
        <v>1781209387</v>
      </c>
      <c r="K20" s="63"/>
      <c r="L20" s="65">
        <f>J20/درآمد!$F$11</f>
        <v>1.2836704034324105E-2</v>
      </c>
      <c r="M20" s="63"/>
      <c r="N20" s="39">
        <v>0</v>
      </c>
      <c r="O20" s="63"/>
      <c r="P20" s="98">
        <v>1904379837</v>
      </c>
      <c r="Q20" s="98"/>
      <c r="R20" s="63"/>
      <c r="S20" s="39">
        <v>3106207499</v>
      </c>
      <c r="T20" s="63"/>
      <c r="U20" s="39">
        <v>5010587336</v>
      </c>
      <c r="V20" s="63"/>
      <c r="W20" s="66">
        <f t="shared" si="0"/>
        <v>1.8492420651464201E-2</v>
      </c>
    </row>
    <row r="21" spans="1:23" ht="21.75" customHeight="1">
      <c r="A21" s="97" t="s">
        <v>21</v>
      </c>
      <c r="B21" s="97"/>
      <c r="C21" s="63"/>
      <c r="D21" s="39">
        <v>0</v>
      </c>
      <c r="E21" s="63"/>
      <c r="F21" s="39">
        <v>-208595120</v>
      </c>
      <c r="G21" s="63"/>
      <c r="H21" s="39">
        <v>0</v>
      </c>
      <c r="I21" s="63"/>
      <c r="J21" s="39">
        <v>-208595120</v>
      </c>
      <c r="K21" s="63"/>
      <c r="L21" s="65">
        <f>J21/درآمد!$F$11</f>
        <v>-1.5032897524497051E-3</v>
      </c>
      <c r="M21" s="63"/>
      <c r="N21" s="39">
        <v>0</v>
      </c>
      <c r="O21" s="63"/>
      <c r="P21" s="98">
        <v>71208629625</v>
      </c>
      <c r="Q21" s="98"/>
      <c r="R21" s="63"/>
      <c r="S21" s="39">
        <v>2973004854</v>
      </c>
      <c r="T21" s="63"/>
      <c r="U21" s="39">
        <v>74181634479</v>
      </c>
      <c r="V21" s="63"/>
      <c r="W21" s="66">
        <f t="shared" si="0"/>
        <v>0.27377987796814812</v>
      </c>
    </row>
    <row r="22" spans="1:23" ht="21.75" customHeight="1">
      <c r="A22" s="97" t="s">
        <v>77</v>
      </c>
      <c r="B22" s="97"/>
      <c r="C22" s="63"/>
      <c r="D22" s="39">
        <v>0</v>
      </c>
      <c r="E22" s="63"/>
      <c r="F22" s="39">
        <v>0</v>
      </c>
      <c r="G22" s="63"/>
      <c r="H22" s="39">
        <v>0</v>
      </c>
      <c r="I22" s="63"/>
      <c r="J22" s="39">
        <v>0</v>
      </c>
      <c r="K22" s="63"/>
      <c r="L22" s="65">
        <f>J22/درآمد!$F$11</f>
        <v>0</v>
      </c>
      <c r="M22" s="63"/>
      <c r="N22" s="39">
        <v>0</v>
      </c>
      <c r="O22" s="63"/>
      <c r="P22" s="98">
        <v>0</v>
      </c>
      <c r="Q22" s="98"/>
      <c r="R22" s="63"/>
      <c r="S22" s="39">
        <v>7168141230</v>
      </c>
      <c r="T22" s="63"/>
      <c r="U22" s="39">
        <v>7168141230</v>
      </c>
      <c r="V22" s="63"/>
      <c r="W22" s="66">
        <f t="shared" si="0"/>
        <v>2.6455238483096666E-2</v>
      </c>
    </row>
    <row r="23" spans="1:23" ht="21.75" customHeight="1">
      <c r="A23" s="97" t="s">
        <v>33</v>
      </c>
      <c r="B23" s="97"/>
      <c r="C23" s="63"/>
      <c r="D23" s="39">
        <v>0</v>
      </c>
      <c r="E23" s="63"/>
      <c r="F23" s="39">
        <v>168988500</v>
      </c>
      <c r="G23" s="63"/>
      <c r="H23" s="39">
        <v>0</v>
      </c>
      <c r="I23" s="63"/>
      <c r="J23" s="39">
        <v>168988500</v>
      </c>
      <c r="K23" s="63"/>
      <c r="L23" s="65">
        <f>J23/درآمد!$F$11</f>
        <v>1.2178553378039093E-3</v>
      </c>
      <c r="M23" s="63"/>
      <c r="N23" s="39">
        <v>0</v>
      </c>
      <c r="O23" s="63"/>
      <c r="P23" s="98">
        <v>271494426</v>
      </c>
      <c r="Q23" s="98"/>
      <c r="R23" s="63"/>
      <c r="S23" s="39">
        <v>668835374</v>
      </c>
      <c r="T23" s="63"/>
      <c r="U23" s="39">
        <v>940329800</v>
      </c>
      <c r="V23" s="63"/>
      <c r="W23" s="66">
        <f t="shared" si="0"/>
        <v>3.4704462863607097E-3</v>
      </c>
    </row>
    <row r="24" spans="1:23" ht="21.75" customHeight="1">
      <c r="A24" s="97" t="s">
        <v>25</v>
      </c>
      <c r="B24" s="97"/>
      <c r="C24" s="63"/>
      <c r="D24" s="39">
        <v>0</v>
      </c>
      <c r="E24" s="63"/>
      <c r="F24" s="39">
        <v>137775330</v>
      </c>
      <c r="G24" s="63"/>
      <c r="H24" s="39">
        <v>0</v>
      </c>
      <c r="I24" s="63"/>
      <c r="J24" s="39">
        <v>137775330</v>
      </c>
      <c r="K24" s="63"/>
      <c r="L24" s="65">
        <f>J24/درآمد!$F$11</f>
        <v>9.9291029305659901E-4</v>
      </c>
      <c r="M24" s="63"/>
      <c r="N24" s="39">
        <v>256332533</v>
      </c>
      <c r="O24" s="63"/>
      <c r="P24" s="98">
        <v>127304898</v>
      </c>
      <c r="Q24" s="98"/>
      <c r="R24" s="63"/>
      <c r="S24" s="39">
        <v>225125006</v>
      </c>
      <c r="T24" s="63"/>
      <c r="U24" s="39">
        <v>608762437</v>
      </c>
      <c r="V24" s="63"/>
      <c r="W24" s="66">
        <f t="shared" si="0"/>
        <v>2.2467408123857668E-3</v>
      </c>
    </row>
    <row r="25" spans="1:23" ht="21.75" customHeight="1">
      <c r="A25" s="97" t="s">
        <v>37</v>
      </c>
      <c r="B25" s="97"/>
      <c r="C25" s="63"/>
      <c r="D25" s="39">
        <v>0</v>
      </c>
      <c r="E25" s="63"/>
      <c r="F25" s="39">
        <v>124057440</v>
      </c>
      <c r="G25" s="63"/>
      <c r="H25" s="39">
        <v>0</v>
      </c>
      <c r="I25" s="63"/>
      <c r="J25" s="39">
        <v>124057440</v>
      </c>
      <c r="K25" s="63"/>
      <c r="L25" s="65">
        <f>J25/درآمد!$F$11</f>
        <v>8.9404909504663458E-4</v>
      </c>
      <c r="M25" s="63"/>
      <c r="N25" s="39">
        <v>0</v>
      </c>
      <c r="O25" s="63"/>
      <c r="P25" s="98">
        <v>206489119</v>
      </c>
      <c r="Q25" s="98"/>
      <c r="R25" s="63"/>
      <c r="S25" s="39">
        <v>890656448</v>
      </c>
      <c r="T25" s="63"/>
      <c r="U25" s="39">
        <v>1097145567</v>
      </c>
      <c r="V25" s="63"/>
      <c r="W25" s="66">
        <f t="shared" si="0"/>
        <v>4.0492014169839826E-3</v>
      </c>
    </row>
    <row r="26" spans="1:23" ht="21.75" customHeight="1">
      <c r="A26" s="97" t="s">
        <v>78</v>
      </c>
      <c r="B26" s="97"/>
      <c r="C26" s="63"/>
      <c r="D26" s="39">
        <v>0</v>
      </c>
      <c r="E26" s="63"/>
      <c r="F26" s="39">
        <v>0</v>
      </c>
      <c r="G26" s="63"/>
      <c r="H26" s="39">
        <v>0</v>
      </c>
      <c r="I26" s="63"/>
      <c r="J26" s="39">
        <v>0</v>
      </c>
      <c r="K26" s="63"/>
      <c r="L26" s="65">
        <f>J26/درآمد!$F$11</f>
        <v>0</v>
      </c>
      <c r="M26" s="63"/>
      <c r="N26" s="39">
        <v>0</v>
      </c>
      <c r="O26" s="63"/>
      <c r="P26" s="98">
        <v>0</v>
      </c>
      <c r="Q26" s="98"/>
      <c r="R26" s="63"/>
      <c r="S26" s="39">
        <v>4247073819</v>
      </c>
      <c r="T26" s="63"/>
      <c r="U26" s="39">
        <v>4247073819</v>
      </c>
      <c r="V26" s="63"/>
      <c r="W26" s="66">
        <f t="shared" si="0"/>
        <v>1.567454478529591E-2</v>
      </c>
    </row>
    <row r="27" spans="1:23" ht="21.75" customHeight="1">
      <c r="A27" s="97" t="s">
        <v>29</v>
      </c>
      <c r="B27" s="97"/>
      <c r="C27" s="63"/>
      <c r="D27" s="39">
        <v>0</v>
      </c>
      <c r="E27" s="63"/>
      <c r="F27" s="39">
        <v>0</v>
      </c>
      <c r="G27" s="63"/>
      <c r="H27" s="39">
        <v>0</v>
      </c>
      <c r="I27" s="63"/>
      <c r="J27" s="39">
        <v>0</v>
      </c>
      <c r="K27" s="63"/>
      <c r="L27" s="65">
        <f>J27/درآمد!$F$11</f>
        <v>0</v>
      </c>
      <c r="M27" s="63"/>
      <c r="N27" s="39">
        <v>0</v>
      </c>
      <c r="O27" s="63"/>
      <c r="P27" s="98">
        <v>12166326916</v>
      </c>
      <c r="Q27" s="98"/>
      <c r="R27" s="63"/>
      <c r="S27" s="39">
        <v>1508889955</v>
      </c>
      <c r="T27" s="63"/>
      <c r="U27" s="39">
        <v>13675216871</v>
      </c>
      <c r="V27" s="63"/>
      <c r="W27" s="66">
        <f t="shared" si="0"/>
        <v>5.0470702518562394E-2</v>
      </c>
    </row>
    <row r="28" spans="1:23" ht="21.75" customHeight="1">
      <c r="A28" s="97" t="s">
        <v>79</v>
      </c>
      <c r="B28" s="97"/>
      <c r="C28" s="63"/>
      <c r="D28" s="39">
        <v>0</v>
      </c>
      <c r="E28" s="63"/>
      <c r="F28" s="39">
        <v>-1261941889</v>
      </c>
      <c r="G28" s="63"/>
      <c r="H28" s="39">
        <v>0</v>
      </c>
      <c r="I28" s="63"/>
      <c r="J28" s="39">
        <v>-1261941889</v>
      </c>
      <c r="K28" s="63"/>
      <c r="L28" s="65">
        <f>J28/درآمد!$F$11</f>
        <v>-9.0944807813371827E-3</v>
      </c>
      <c r="M28" s="63"/>
      <c r="N28" s="39">
        <v>0</v>
      </c>
      <c r="O28" s="63"/>
      <c r="P28" s="98">
        <v>-1261941889</v>
      </c>
      <c r="Q28" s="98"/>
      <c r="R28" s="63"/>
      <c r="S28" s="39">
        <v>4362513575</v>
      </c>
      <c r="T28" s="63"/>
      <c r="U28" s="39">
        <v>3100571686</v>
      </c>
      <c r="V28" s="63"/>
      <c r="W28" s="66">
        <f t="shared" si="0"/>
        <v>1.1443184607436523E-2</v>
      </c>
    </row>
    <row r="29" spans="1:23" ht="21.75" customHeight="1">
      <c r="A29" s="97" t="s">
        <v>31</v>
      </c>
      <c r="B29" s="97"/>
      <c r="C29" s="63"/>
      <c r="D29" s="39">
        <v>0</v>
      </c>
      <c r="E29" s="63"/>
      <c r="F29" s="39">
        <v>20268010554</v>
      </c>
      <c r="G29" s="63"/>
      <c r="H29" s="39">
        <v>0</v>
      </c>
      <c r="I29" s="63"/>
      <c r="J29" s="39">
        <v>20268010554</v>
      </c>
      <c r="K29" s="63"/>
      <c r="L29" s="65">
        <f>J29/درآمد!$F$11</f>
        <v>0.14606618107063421</v>
      </c>
      <c r="M29" s="63"/>
      <c r="N29" s="39">
        <v>402254227</v>
      </c>
      <c r="O29" s="63"/>
      <c r="P29" s="98">
        <v>21288669577</v>
      </c>
      <c r="Q29" s="98"/>
      <c r="R29" s="63"/>
      <c r="S29" s="39">
        <v>0</v>
      </c>
      <c r="T29" s="63"/>
      <c r="U29" s="39">
        <v>21690923804</v>
      </c>
      <c r="V29" s="63"/>
      <c r="W29" s="66">
        <f t="shared" si="0"/>
        <v>8.0054025686865316E-2</v>
      </c>
    </row>
    <row r="30" spans="1:23" ht="21.75" customHeight="1">
      <c r="A30" s="97" t="s">
        <v>43</v>
      </c>
      <c r="B30" s="97"/>
      <c r="C30" s="63"/>
      <c r="D30" s="39">
        <v>0</v>
      </c>
      <c r="E30" s="63"/>
      <c r="F30" s="39">
        <v>13283569</v>
      </c>
      <c r="G30" s="63"/>
      <c r="H30" s="39">
        <v>0</v>
      </c>
      <c r="I30" s="63"/>
      <c r="J30" s="39">
        <v>13283569</v>
      </c>
      <c r="K30" s="63"/>
      <c r="L30" s="65">
        <f>J30/درآمد!$F$11</f>
        <v>9.5731161657370401E-5</v>
      </c>
      <c r="M30" s="63"/>
      <c r="N30" s="39">
        <v>0</v>
      </c>
      <c r="O30" s="63"/>
      <c r="P30" s="98">
        <v>13283569</v>
      </c>
      <c r="Q30" s="98"/>
      <c r="R30" s="63"/>
      <c r="S30" s="39">
        <v>0</v>
      </c>
      <c r="T30" s="63"/>
      <c r="U30" s="39">
        <v>13283569</v>
      </c>
      <c r="V30" s="63"/>
      <c r="W30" s="66">
        <f t="shared" si="0"/>
        <v>4.902525976063531E-5</v>
      </c>
    </row>
    <row r="31" spans="1:23" ht="21.75" customHeight="1">
      <c r="A31" s="97" t="s">
        <v>34</v>
      </c>
      <c r="B31" s="97"/>
      <c r="C31" s="63"/>
      <c r="D31" s="39">
        <v>0</v>
      </c>
      <c r="E31" s="63"/>
      <c r="F31" s="39">
        <v>3321783617</v>
      </c>
      <c r="G31" s="63"/>
      <c r="H31" s="39">
        <v>0</v>
      </c>
      <c r="I31" s="63"/>
      <c r="J31" s="39">
        <v>3321783617</v>
      </c>
      <c r="K31" s="63"/>
      <c r="L31" s="65">
        <f>J31/درآمد!$F$11</f>
        <v>2.3939214260100698E-2</v>
      </c>
      <c r="M31" s="63"/>
      <c r="N31" s="39">
        <v>0</v>
      </c>
      <c r="O31" s="63"/>
      <c r="P31" s="98">
        <v>10968677608</v>
      </c>
      <c r="Q31" s="98"/>
      <c r="R31" s="63"/>
      <c r="S31" s="39">
        <v>0</v>
      </c>
      <c r="T31" s="63"/>
      <c r="U31" s="39">
        <v>10968677608</v>
      </c>
      <c r="V31" s="63"/>
      <c r="W31" s="66">
        <f t="shared" si="0"/>
        <v>4.0481761261816303E-2</v>
      </c>
    </row>
    <row r="32" spans="1:23" ht="21.75" customHeight="1">
      <c r="A32" s="97" t="s">
        <v>30</v>
      </c>
      <c r="B32" s="97"/>
      <c r="C32" s="63"/>
      <c r="D32" s="39">
        <v>0</v>
      </c>
      <c r="E32" s="63"/>
      <c r="F32" s="39">
        <v>2083171284</v>
      </c>
      <c r="G32" s="63"/>
      <c r="H32" s="39">
        <v>0</v>
      </c>
      <c r="I32" s="63"/>
      <c r="J32" s="39">
        <v>2083171284</v>
      </c>
      <c r="K32" s="63"/>
      <c r="L32" s="65">
        <f>J32/درآمد!$F$11</f>
        <v>1.5012863406558573E-2</v>
      </c>
      <c r="M32" s="63"/>
      <c r="N32" s="39">
        <v>0</v>
      </c>
      <c r="O32" s="63"/>
      <c r="P32" s="98">
        <v>1443877178</v>
      </c>
      <c r="Q32" s="98"/>
      <c r="R32" s="63"/>
      <c r="S32" s="39">
        <v>0</v>
      </c>
      <c r="T32" s="63"/>
      <c r="U32" s="39">
        <v>1443877178</v>
      </c>
      <c r="V32" s="63"/>
      <c r="W32" s="66">
        <f t="shared" si="0"/>
        <v>5.3288731148912662E-3</v>
      </c>
    </row>
    <row r="33" spans="1:25" ht="21.75" customHeight="1">
      <c r="A33" s="97" t="s">
        <v>35</v>
      </c>
      <c r="B33" s="97"/>
      <c r="C33" s="63"/>
      <c r="D33" s="39">
        <v>0</v>
      </c>
      <c r="E33" s="63"/>
      <c r="F33" s="39">
        <v>23306982947</v>
      </c>
      <c r="G33" s="63"/>
      <c r="H33" s="39">
        <v>0</v>
      </c>
      <c r="I33" s="63"/>
      <c r="J33" s="39">
        <v>23306982947</v>
      </c>
      <c r="K33" s="63"/>
      <c r="L33" s="65">
        <f>J33/درآمد!$F$11</f>
        <v>0.16796724978391214</v>
      </c>
      <c r="M33" s="63"/>
      <c r="N33" s="39">
        <v>0</v>
      </c>
      <c r="O33" s="63"/>
      <c r="P33" s="98">
        <v>35790953123</v>
      </c>
      <c r="Q33" s="98"/>
      <c r="R33" s="63"/>
      <c r="S33" s="39">
        <v>0</v>
      </c>
      <c r="T33" s="63"/>
      <c r="U33" s="39">
        <v>35790953123</v>
      </c>
      <c r="V33" s="63"/>
      <c r="W33" s="66">
        <f t="shared" si="0"/>
        <v>0.13209257044818276</v>
      </c>
    </row>
    <row r="34" spans="1:25" ht="21.75" customHeight="1">
      <c r="A34" s="97" t="s">
        <v>41</v>
      </c>
      <c r="B34" s="97"/>
      <c r="C34" s="63"/>
      <c r="D34" s="39">
        <v>0</v>
      </c>
      <c r="E34" s="63"/>
      <c r="F34" s="39">
        <v>1161147546</v>
      </c>
      <c r="G34" s="63"/>
      <c r="H34" s="39">
        <v>0</v>
      </c>
      <c r="I34" s="63"/>
      <c r="J34" s="39">
        <v>1161147546</v>
      </c>
      <c r="K34" s="63"/>
      <c r="L34" s="65">
        <f>J34/درآمد!$F$11</f>
        <v>8.3680826616841404E-3</v>
      </c>
      <c r="M34" s="63"/>
      <c r="N34" s="39">
        <v>0</v>
      </c>
      <c r="O34" s="63"/>
      <c r="P34" s="98">
        <v>1161147546</v>
      </c>
      <c r="Q34" s="98"/>
      <c r="R34" s="63"/>
      <c r="S34" s="39">
        <v>0</v>
      </c>
      <c r="T34" s="63"/>
      <c r="U34" s="39">
        <v>1161147546</v>
      </c>
      <c r="V34" s="63"/>
      <c r="W34" s="66">
        <f t="shared" si="0"/>
        <v>4.2854115534066359E-3</v>
      </c>
    </row>
    <row r="35" spans="1:25" ht="21.75" customHeight="1">
      <c r="A35" s="97" t="s">
        <v>23</v>
      </c>
      <c r="B35" s="97"/>
      <c r="C35" s="63"/>
      <c r="D35" s="39">
        <v>0</v>
      </c>
      <c r="E35" s="63"/>
      <c r="F35" s="39">
        <v>5452815840</v>
      </c>
      <c r="G35" s="63"/>
      <c r="H35" s="39">
        <v>0</v>
      </c>
      <c r="I35" s="63"/>
      <c r="J35" s="39">
        <v>5452815840</v>
      </c>
      <c r="K35" s="63"/>
      <c r="L35" s="65">
        <f>J35/درآمد!$F$11</f>
        <v>3.9296998770956056E-2</v>
      </c>
      <c r="M35" s="63"/>
      <c r="N35" s="39">
        <v>0</v>
      </c>
      <c r="O35" s="63"/>
      <c r="P35" s="98">
        <v>-10309471773</v>
      </c>
      <c r="Q35" s="98"/>
      <c r="R35" s="63"/>
      <c r="S35" s="39">
        <v>0</v>
      </c>
      <c r="T35" s="63"/>
      <c r="U35" s="39">
        <v>-10309471773</v>
      </c>
      <c r="V35" s="63"/>
      <c r="W35" s="66">
        <f t="shared" si="0"/>
        <v>-3.8048850551102825E-2</v>
      </c>
    </row>
    <row r="36" spans="1:25" ht="21.75" customHeight="1">
      <c r="A36" s="97" t="s">
        <v>28</v>
      </c>
      <c r="B36" s="97"/>
      <c r="C36" s="63"/>
      <c r="D36" s="39">
        <v>0</v>
      </c>
      <c r="E36" s="63"/>
      <c r="F36" s="39">
        <v>17598879879</v>
      </c>
      <c r="G36" s="63"/>
      <c r="H36" s="39">
        <v>0</v>
      </c>
      <c r="I36" s="63"/>
      <c r="J36" s="39">
        <v>17598879879</v>
      </c>
      <c r="K36" s="63"/>
      <c r="L36" s="65">
        <f>J36/درآمد!$F$11</f>
        <v>0.12683046361148817</v>
      </c>
      <c r="M36" s="63"/>
      <c r="N36" s="39">
        <v>0</v>
      </c>
      <c r="O36" s="63"/>
      <c r="P36" s="98">
        <v>12171421780</v>
      </c>
      <c r="Q36" s="98"/>
      <c r="R36" s="63"/>
      <c r="S36" s="39">
        <v>0</v>
      </c>
      <c r="T36" s="63"/>
      <c r="U36" s="39">
        <v>12171421780</v>
      </c>
      <c r="V36" s="63"/>
      <c r="W36" s="66">
        <f t="shared" si="0"/>
        <v>4.4920692204087183E-2</v>
      </c>
    </row>
    <row r="37" spans="1:25" ht="21.75" customHeight="1">
      <c r="A37" s="99" t="s">
        <v>20</v>
      </c>
      <c r="B37" s="99"/>
      <c r="C37" s="63"/>
      <c r="D37" s="40">
        <v>0</v>
      </c>
      <c r="E37" s="63"/>
      <c r="F37" s="40">
        <v>20741449680</v>
      </c>
      <c r="G37" s="63"/>
      <c r="H37" s="40">
        <v>0</v>
      </c>
      <c r="I37" s="63"/>
      <c r="J37" s="40">
        <v>20741449680</v>
      </c>
      <c r="K37" s="63"/>
      <c r="L37" s="65">
        <f>J37/درآمد!$F$11</f>
        <v>0.14947813139106617</v>
      </c>
      <c r="M37" s="63"/>
      <c r="N37" s="40">
        <v>0</v>
      </c>
      <c r="O37" s="63"/>
      <c r="P37" s="98">
        <v>2657948214</v>
      </c>
      <c r="Q37" s="100"/>
      <c r="R37" s="63"/>
      <c r="S37" s="40">
        <v>0</v>
      </c>
      <c r="T37" s="63"/>
      <c r="U37" s="40">
        <v>2657948214</v>
      </c>
      <c r="V37" s="63"/>
      <c r="W37" s="66">
        <f t="shared" si="0"/>
        <v>9.8096077659299754E-3</v>
      </c>
    </row>
    <row r="38" spans="1:25" ht="21.75" customHeight="1" thickBot="1">
      <c r="A38" s="101" t="s">
        <v>44</v>
      </c>
      <c r="B38" s="101"/>
      <c r="C38" s="63"/>
      <c r="D38" s="42">
        <v>0</v>
      </c>
      <c r="E38" s="63"/>
      <c r="F38" s="42">
        <f>SUM(F9:F37)</f>
        <v>127978761187</v>
      </c>
      <c r="G38" s="63"/>
      <c r="H38" s="42">
        <f>SUM(H9:H37)</f>
        <v>10774678549</v>
      </c>
      <c r="I38" s="63"/>
      <c r="J38" s="42">
        <f>SUM(J9:J37)</f>
        <v>138753439736</v>
      </c>
      <c r="K38" s="63"/>
      <c r="L38" s="43">
        <f>SUM(L9:L37)</f>
        <v>0.99995927072635504</v>
      </c>
      <c r="M38" s="63"/>
      <c r="N38" s="42">
        <f>SUM(N9:N37)</f>
        <v>1151942205</v>
      </c>
      <c r="O38" s="63"/>
      <c r="P38" s="63"/>
      <c r="Q38" s="42">
        <f>SUM(P9:Q37)</f>
        <v>208517689201</v>
      </c>
      <c r="R38" s="63"/>
      <c r="S38" s="42">
        <f>SUM(S9:S37)</f>
        <v>48877189135</v>
      </c>
      <c r="T38" s="63"/>
      <c r="U38" s="42">
        <f>SUM(U9:U37)</f>
        <v>258546820541</v>
      </c>
      <c r="V38" s="63"/>
      <c r="W38" s="45">
        <f>SUM(W9:W37)</f>
        <v>0.95421080263210056</v>
      </c>
      <c r="Y38" s="50"/>
    </row>
    <row r="39" spans="1:25" ht="13.5" thickTop="1">
      <c r="W39" s="32"/>
    </row>
    <row r="40" spans="1:25">
      <c r="Q40" s="52"/>
      <c r="S40" s="52"/>
      <c r="U40" s="53">
        <v>270953566893</v>
      </c>
      <c r="W40" s="51"/>
    </row>
    <row r="41" spans="1:25">
      <c r="W41" s="32"/>
    </row>
  </sheetData>
  <mergeCells count="69">
    <mergeCell ref="A37:B37"/>
    <mergeCell ref="P37:Q37"/>
    <mergeCell ref="A38:B38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"/>
  <sheetViews>
    <sheetView rightToLeft="1" topLeftCell="B1" workbookViewId="0">
      <selection activeCell="F29" sqref="F28:F29"/>
    </sheetView>
  </sheetViews>
  <sheetFormatPr defaultRowHeight="12.75"/>
  <cols>
    <col min="1" max="1" width="5.140625" style="22" customWidth="1"/>
    <col min="2" max="2" width="40.28515625" style="22" customWidth="1"/>
    <col min="3" max="3" width="1.28515625" style="22" customWidth="1"/>
    <col min="4" max="4" width="19.42578125" style="22" customWidth="1"/>
    <col min="5" max="5" width="1.28515625" style="22" customWidth="1"/>
    <col min="6" max="6" width="20.7109375" style="22" customWidth="1"/>
    <col min="7" max="7" width="1.28515625" style="22" customWidth="1"/>
    <col min="8" max="8" width="19.42578125" style="22" customWidth="1"/>
    <col min="9" max="9" width="1.28515625" style="22" customWidth="1"/>
    <col min="10" max="10" width="19.42578125" style="22" customWidth="1"/>
    <col min="11" max="11" width="0.28515625" style="22" customWidth="1"/>
    <col min="12" max="16384" width="9.140625" style="22"/>
  </cols>
  <sheetData>
    <row r="1" spans="1:10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ht="14.45" customHeight="1"/>
    <row r="5" spans="1:10" s="75" customFormat="1" ht="14.45" customHeight="1">
      <c r="A5" s="17" t="s">
        <v>122</v>
      </c>
      <c r="B5" s="92" t="s">
        <v>80</v>
      </c>
      <c r="C5" s="92"/>
      <c r="D5" s="92"/>
      <c r="E5" s="92"/>
      <c r="F5" s="92"/>
      <c r="G5" s="92"/>
      <c r="H5" s="92"/>
      <c r="I5" s="92"/>
      <c r="J5" s="92"/>
    </row>
    <row r="6" spans="1:10" ht="14.45" customHeight="1">
      <c r="D6" s="93" t="s">
        <v>68</v>
      </c>
      <c r="E6" s="93"/>
      <c r="F6" s="93"/>
      <c r="H6" s="93" t="s">
        <v>69</v>
      </c>
      <c r="I6" s="93"/>
      <c r="J6" s="93"/>
    </row>
    <row r="7" spans="1:10" ht="36.4" customHeight="1">
      <c r="A7" s="93" t="s">
        <v>81</v>
      </c>
      <c r="B7" s="93"/>
      <c r="D7" s="41" t="s">
        <v>82</v>
      </c>
      <c r="E7" s="68"/>
      <c r="F7" s="41" t="s">
        <v>83</v>
      </c>
      <c r="H7" s="41" t="s">
        <v>82</v>
      </c>
      <c r="I7" s="68"/>
      <c r="J7" s="41" t="s">
        <v>83</v>
      </c>
    </row>
    <row r="8" spans="1:10" ht="21.75" customHeight="1">
      <c r="A8" s="102" t="s">
        <v>124</v>
      </c>
      <c r="B8" s="102"/>
      <c r="D8" s="21">
        <v>169573</v>
      </c>
      <c r="E8" s="70"/>
      <c r="F8" s="71">
        <f>D8/سپرده!Q13</f>
        <v>1.4304267441572242E-4</v>
      </c>
      <c r="G8" s="70"/>
      <c r="H8" s="21">
        <v>6943831747</v>
      </c>
      <c r="I8" s="70"/>
      <c r="J8" s="116">
        <v>2.16</v>
      </c>
    </row>
    <row r="9" spans="1:10" ht="21.75" customHeight="1" thickBot="1">
      <c r="A9" s="101" t="s">
        <v>44</v>
      </c>
      <c r="B9" s="101"/>
      <c r="D9" s="25">
        <f>SUM(D8)</f>
        <v>169573</v>
      </c>
      <c r="F9" s="25">
        <f>SUM(F8)</f>
        <v>1.4304267441572242E-4</v>
      </c>
      <c r="H9" s="25">
        <f>SUM(H8)</f>
        <v>6943831747</v>
      </c>
      <c r="J9" s="45">
        <f>SUM(J8)</f>
        <v>2.16</v>
      </c>
    </row>
    <row r="11" spans="1:10">
      <c r="H11" s="72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1"/>
  <sheetViews>
    <sheetView rightToLeft="1" workbookViewId="0">
      <selection activeCell="B5" sqref="B5:F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9" max="9" width="12" bestFit="1" customWidth="1"/>
  </cols>
  <sheetData>
    <row r="1" spans="1:10" ht="29.1" customHeight="1">
      <c r="A1" s="91" t="s">
        <v>0</v>
      </c>
      <c r="B1" s="91"/>
      <c r="C1" s="91"/>
      <c r="D1" s="91"/>
      <c r="E1" s="91"/>
      <c r="F1" s="91"/>
    </row>
    <row r="2" spans="1:10" ht="21.75" customHeight="1">
      <c r="A2" s="91" t="s">
        <v>53</v>
      </c>
      <c r="B2" s="91"/>
      <c r="C2" s="91"/>
      <c r="D2" s="91"/>
      <c r="E2" s="91"/>
      <c r="F2" s="91"/>
    </row>
    <row r="3" spans="1:10" ht="21.75" customHeight="1">
      <c r="A3" s="91" t="s">
        <v>2</v>
      </c>
      <c r="B3" s="91"/>
      <c r="C3" s="91"/>
      <c r="D3" s="91"/>
      <c r="E3" s="91"/>
      <c r="F3" s="91"/>
    </row>
    <row r="4" spans="1:10" ht="14.45" customHeight="1"/>
    <row r="5" spans="1:10" ht="29.1" customHeight="1">
      <c r="A5" s="67" t="s">
        <v>123</v>
      </c>
      <c r="B5" s="92" t="s">
        <v>65</v>
      </c>
      <c r="C5" s="92"/>
      <c r="D5" s="92"/>
      <c r="E5" s="92"/>
      <c r="F5" s="92"/>
    </row>
    <row r="6" spans="1:10" ht="14.45" customHeight="1">
      <c r="A6" s="22"/>
      <c r="B6" s="22"/>
      <c r="C6" s="22"/>
      <c r="D6" s="36" t="s">
        <v>68</v>
      </c>
      <c r="E6" s="22"/>
      <c r="F6" s="36" t="s">
        <v>9</v>
      </c>
    </row>
    <row r="7" spans="1:10" ht="14.45" customHeight="1">
      <c r="A7" s="93" t="s">
        <v>65</v>
      </c>
      <c r="B7" s="93"/>
      <c r="C7" s="22"/>
      <c r="D7" s="37" t="s">
        <v>50</v>
      </c>
      <c r="E7" s="22"/>
      <c r="F7" s="37" t="s">
        <v>50</v>
      </c>
    </row>
    <row r="8" spans="1:10" ht="21.75" customHeight="1">
      <c r="A8" s="102" t="s">
        <v>65</v>
      </c>
      <c r="B8" s="102"/>
      <c r="C8" s="22"/>
      <c r="D8" s="21">
        <v>0</v>
      </c>
      <c r="E8" s="22"/>
      <c r="F8" s="21">
        <v>1664769695</v>
      </c>
      <c r="I8" s="55"/>
      <c r="J8" s="32"/>
    </row>
    <row r="9" spans="1:10" ht="21.75" customHeight="1">
      <c r="A9" s="103" t="s">
        <v>84</v>
      </c>
      <c r="B9" s="103"/>
      <c r="C9" s="22"/>
      <c r="D9" s="23">
        <v>0</v>
      </c>
      <c r="E9" s="22"/>
      <c r="F9" s="23">
        <v>0</v>
      </c>
      <c r="I9" s="32"/>
      <c r="J9" s="32"/>
    </row>
    <row r="10" spans="1:10" ht="21.75" customHeight="1">
      <c r="A10" s="104" t="s">
        <v>85</v>
      </c>
      <c r="B10" s="104"/>
      <c r="C10" s="22"/>
      <c r="D10" s="24">
        <v>5481984</v>
      </c>
      <c r="E10" s="22"/>
      <c r="F10" s="24">
        <v>53326886</v>
      </c>
      <c r="I10" s="55"/>
      <c r="J10" s="32"/>
    </row>
    <row r="11" spans="1:10" ht="21.75" customHeight="1">
      <c r="A11" s="101" t="s">
        <v>44</v>
      </c>
      <c r="B11" s="101"/>
      <c r="C11" s="22"/>
      <c r="D11" s="25">
        <f>SUM(D8:D10)</f>
        <v>5481984</v>
      </c>
      <c r="E11" s="22"/>
      <c r="F11" s="25">
        <f>SUM(F8:F10)</f>
        <v>1718096581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1"/>
  <sheetViews>
    <sheetView rightToLeft="1" zoomScaleNormal="100" workbookViewId="0">
      <selection activeCell="E8" sqref="E8:M10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style="5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" bestFit="1" customWidth="1"/>
    <col min="18" max="18" width="1.28515625" customWidth="1"/>
    <col min="19" max="19" width="15.5703125" customWidth="1"/>
    <col min="20" max="20" width="0.28515625" customWidth="1"/>
    <col min="22" max="22" width="11.140625" bestFit="1" customWidth="1"/>
  </cols>
  <sheetData>
    <row r="1" spans="1:22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2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2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2" ht="14.45" customHeight="1"/>
    <row r="5" spans="1:22" ht="14.45" customHeight="1">
      <c r="A5" s="92" t="s">
        <v>71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22" ht="14.45" customHeight="1">
      <c r="A6" s="93" t="s">
        <v>45</v>
      </c>
      <c r="C6" s="93" t="s">
        <v>86</v>
      </c>
      <c r="D6" s="93"/>
      <c r="E6" s="93"/>
      <c r="F6" s="93"/>
      <c r="G6" s="93"/>
      <c r="I6" s="93" t="s">
        <v>68</v>
      </c>
      <c r="J6" s="93"/>
      <c r="K6" s="93"/>
      <c r="L6" s="93"/>
      <c r="M6" s="93"/>
      <c r="O6" s="93" t="s">
        <v>69</v>
      </c>
      <c r="P6" s="93"/>
      <c r="Q6" s="93"/>
      <c r="R6" s="93"/>
      <c r="S6" s="93"/>
    </row>
    <row r="7" spans="1:22" ht="40.5" customHeight="1">
      <c r="A7" s="93"/>
      <c r="C7" s="14" t="s">
        <v>87</v>
      </c>
      <c r="D7" s="3"/>
      <c r="E7" s="14" t="s">
        <v>88</v>
      </c>
      <c r="F7" s="3"/>
      <c r="G7" s="14" t="s">
        <v>89</v>
      </c>
      <c r="I7" s="14" t="s">
        <v>90</v>
      </c>
      <c r="J7" s="3"/>
      <c r="K7" s="76" t="s">
        <v>91</v>
      </c>
      <c r="L7" s="3"/>
      <c r="M7" s="14" t="s">
        <v>92</v>
      </c>
      <c r="O7" s="41" t="s">
        <v>90</v>
      </c>
      <c r="P7" s="78"/>
      <c r="Q7" s="41" t="s">
        <v>91</v>
      </c>
      <c r="R7" s="78"/>
      <c r="S7" s="41" t="s">
        <v>92</v>
      </c>
    </row>
    <row r="8" spans="1:22" ht="21.75" customHeight="1">
      <c r="A8" s="5" t="s">
        <v>31</v>
      </c>
      <c r="C8" s="5" t="s">
        <v>93</v>
      </c>
      <c r="E8" s="21">
        <v>8000000</v>
      </c>
      <c r="F8" s="22"/>
      <c r="G8" s="21">
        <v>55</v>
      </c>
      <c r="H8" s="22"/>
      <c r="I8" s="21">
        <v>0</v>
      </c>
      <c r="J8" s="22"/>
      <c r="K8" s="87">
        <v>45405405</v>
      </c>
      <c r="L8" s="22"/>
      <c r="M8" s="21">
        <v>0</v>
      </c>
      <c r="O8" s="38">
        <v>440000000</v>
      </c>
      <c r="P8" s="32"/>
      <c r="Q8" s="38">
        <v>37745773</v>
      </c>
      <c r="R8" s="32"/>
      <c r="S8" s="38">
        <f>O8-Q8</f>
        <v>402254227</v>
      </c>
      <c r="V8" s="49"/>
    </row>
    <row r="9" spans="1:22" ht="21.75" customHeight="1">
      <c r="A9" s="7" t="s">
        <v>24</v>
      </c>
      <c r="C9" s="7" t="s">
        <v>94</v>
      </c>
      <c r="E9" s="23">
        <v>114507</v>
      </c>
      <c r="F9" s="22"/>
      <c r="G9" s="23">
        <v>4400</v>
      </c>
      <c r="H9" s="22"/>
      <c r="I9" s="23">
        <v>0</v>
      </c>
      <c r="J9" s="22"/>
      <c r="K9" s="88">
        <v>12710024</v>
      </c>
      <c r="L9" s="22"/>
      <c r="M9" s="23">
        <v>0</v>
      </c>
      <c r="O9" s="39">
        <v>503830800</v>
      </c>
      <c r="P9" s="32"/>
      <c r="Q9" s="39">
        <v>10475355</v>
      </c>
      <c r="R9" s="32"/>
      <c r="S9" s="39">
        <f>O9-Q9</f>
        <v>493355445</v>
      </c>
    </row>
    <row r="10" spans="1:22" ht="21.75" customHeight="1">
      <c r="A10" s="9" t="s">
        <v>25</v>
      </c>
      <c r="C10" s="9" t="s">
        <v>95</v>
      </c>
      <c r="E10" s="24">
        <v>900000</v>
      </c>
      <c r="F10" s="22"/>
      <c r="G10" s="24">
        <v>325</v>
      </c>
      <c r="H10" s="22"/>
      <c r="I10" s="24">
        <v>0</v>
      </c>
      <c r="J10" s="22"/>
      <c r="K10" s="89">
        <v>5919390</v>
      </c>
      <c r="L10" s="22"/>
      <c r="M10" s="24">
        <v>0</v>
      </c>
      <c r="O10" s="40">
        <v>292500000</v>
      </c>
      <c r="P10" s="32"/>
      <c r="Q10" s="40">
        <v>36167467</v>
      </c>
      <c r="R10" s="32"/>
      <c r="S10" s="40">
        <f>O10-Q10</f>
        <v>256332533</v>
      </c>
      <c r="V10" s="49"/>
    </row>
    <row r="11" spans="1:22" ht="21.75" customHeight="1">
      <c r="A11" s="12" t="s">
        <v>44</v>
      </c>
      <c r="C11" s="13"/>
      <c r="E11" s="13"/>
      <c r="G11" s="13"/>
      <c r="I11" s="13">
        <v>0</v>
      </c>
      <c r="K11" s="77">
        <f>SUM(K8:K10)</f>
        <v>64034819</v>
      </c>
      <c r="M11" s="13">
        <v>0</v>
      </c>
      <c r="O11" s="42">
        <f>SUM(O8:O10)</f>
        <v>1236330800</v>
      </c>
      <c r="P11" s="32"/>
      <c r="Q11" s="42">
        <f>SUM(Q8:Q10)</f>
        <v>84388595</v>
      </c>
      <c r="R11" s="32"/>
      <c r="S11" s="42">
        <f>SUM(S8:S10)</f>
        <v>1151942205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1"/>
  <sheetViews>
    <sheetView rightToLeft="1" workbookViewId="0">
      <selection activeCell="C14" sqref="C1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6" ht="21.75" customHeight="1">
      <c r="A2" s="91" t="s">
        <v>53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6" ht="21.75" customHeight="1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6" ht="14.45" customHeight="1"/>
    <row r="5" spans="1:16" ht="14.45" customHeight="1">
      <c r="A5" s="92" t="s">
        <v>98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6" ht="14.45" customHeight="1">
      <c r="A6" s="93" t="s">
        <v>56</v>
      </c>
      <c r="C6" s="93" t="s">
        <v>68</v>
      </c>
      <c r="D6" s="93"/>
      <c r="E6" s="93"/>
      <c r="F6" s="93"/>
      <c r="G6" s="93"/>
      <c r="I6" s="93" t="s">
        <v>69</v>
      </c>
      <c r="J6" s="93"/>
      <c r="K6" s="93"/>
      <c r="L6" s="93"/>
      <c r="M6" s="93"/>
    </row>
    <row r="7" spans="1:16" ht="29.1" customHeight="1">
      <c r="A7" s="93"/>
      <c r="C7" s="14" t="s">
        <v>96</v>
      </c>
      <c r="D7" s="3"/>
      <c r="E7" s="14" t="s">
        <v>91</v>
      </c>
      <c r="F7" s="3"/>
      <c r="G7" s="14" t="s">
        <v>97</v>
      </c>
      <c r="I7" s="14" t="s">
        <v>96</v>
      </c>
      <c r="J7" s="3"/>
      <c r="K7" s="14" t="s">
        <v>91</v>
      </c>
      <c r="L7" s="3"/>
      <c r="M7" s="14" t="s">
        <v>97</v>
      </c>
    </row>
    <row r="8" spans="1:16" ht="21.75" customHeight="1">
      <c r="A8" s="18" t="s">
        <v>125</v>
      </c>
      <c r="C8" s="21">
        <v>32560</v>
      </c>
      <c r="D8" s="22"/>
      <c r="E8" s="21">
        <v>0</v>
      </c>
      <c r="F8" s="22"/>
      <c r="G8" s="21">
        <f>C8+E8</f>
        <v>32560</v>
      </c>
      <c r="H8" s="22"/>
      <c r="I8" s="21">
        <v>173116411</v>
      </c>
      <c r="J8" s="22"/>
      <c r="K8" s="21">
        <v>0</v>
      </c>
      <c r="L8" s="22"/>
      <c r="M8" s="21">
        <f>I8+K8</f>
        <v>173116411</v>
      </c>
      <c r="P8" s="49"/>
    </row>
    <row r="9" spans="1:16" ht="21.75" customHeight="1">
      <c r="A9" s="19" t="s">
        <v>126</v>
      </c>
      <c r="C9" s="23">
        <v>0</v>
      </c>
      <c r="D9" s="22"/>
      <c r="E9" s="23">
        <v>0</v>
      </c>
      <c r="F9" s="22"/>
      <c r="G9" s="56">
        <f t="shared" ref="G9:G10" si="0">C9+E9</f>
        <v>0</v>
      </c>
      <c r="H9" s="22"/>
      <c r="I9" s="23">
        <v>928413</v>
      </c>
      <c r="J9" s="22"/>
      <c r="K9" s="23">
        <v>0</v>
      </c>
      <c r="L9" s="22"/>
      <c r="M9" s="56">
        <f>I9+K9</f>
        <v>928413</v>
      </c>
    </row>
    <row r="10" spans="1:16" ht="21.75" customHeight="1">
      <c r="A10" s="20" t="s">
        <v>127</v>
      </c>
      <c r="C10" s="24">
        <v>137013</v>
      </c>
      <c r="D10" s="22"/>
      <c r="E10" s="24">
        <v>0</v>
      </c>
      <c r="F10" s="22"/>
      <c r="G10" s="24">
        <f t="shared" si="0"/>
        <v>137013</v>
      </c>
      <c r="H10" s="22"/>
      <c r="I10" s="24">
        <v>6769786923</v>
      </c>
      <c r="J10" s="22"/>
      <c r="K10" s="24">
        <v>0</v>
      </c>
      <c r="L10" s="22"/>
      <c r="M10" s="24">
        <f>I10+K10</f>
        <v>6769786923</v>
      </c>
    </row>
    <row r="11" spans="1:16" ht="21.75" customHeight="1">
      <c r="A11" s="12" t="s">
        <v>44</v>
      </c>
      <c r="C11" s="25">
        <f>SUM(C8:C10)</f>
        <v>169573</v>
      </c>
      <c r="D11" s="22"/>
      <c r="E11" s="25">
        <v>0</v>
      </c>
      <c r="F11" s="22"/>
      <c r="G11" s="25">
        <f>SUM(G8:G10)</f>
        <v>169573</v>
      </c>
      <c r="H11" s="22"/>
      <c r="I11" s="25">
        <f>SUM(I8:I10)</f>
        <v>6943831747</v>
      </c>
      <c r="J11" s="22"/>
      <c r="K11" s="25">
        <v>0</v>
      </c>
      <c r="L11" s="22"/>
      <c r="M11" s="25">
        <f>SUM(M8:M10)</f>
        <v>6943831747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Faeze Ghanei Arani</dc:creator>
  <dc:description/>
  <cp:lastModifiedBy>Faeze Ghanei Arani</cp:lastModifiedBy>
  <cp:lastPrinted>2025-04-21T06:31:02Z</cp:lastPrinted>
  <dcterms:created xsi:type="dcterms:W3CDTF">2025-04-21T06:20:32Z</dcterms:created>
  <dcterms:modified xsi:type="dcterms:W3CDTF">2025-04-30T06:05:24Z</dcterms:modified>
</cp:coreProperties>
</file>