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sadeghzadeh\Desktop\گزارش ماهانه بخشی\"/>
    </mc:Choice>
  </mc:AlternateContent>
  <xr:revisionPtr revIDLastSave="0" documentId="13_ncr:1_{E3765220-E4DD-407D-8184-2C302E9D8AF6}" xr6:coauthVersionLast="47" xr6:coauthVersionMax="47" xr10:uidLastSave="{00000000-0000-0000-0000-000000000000}"/>
  <bookViews>
    <workbookView xWindow="-120" yWindow="-120" windowWidth="24240" windowHeight="13140" tabRatio="747" xr2:uid="{00000000-000D-0000-FFFF-FFFF00000000}"/>
  </bookViews>
  <sheets>
    <sheet name="0" sheetId="22" r:id="rId1"/>
    <sheet name="سهام" sheetId="2" r:id="rId2"/>
    <sheet name="سپرده" sheetId="7" r:id="rId3"/>
    <sheet name="درآمد" sheetId="8" r:id="rId4"/>
    <sheet name="درآمد سرمایه گذاری در سهام" sheetId="9" r:id="rId5"/>
    <sheet name="درآمد سپرده بانکی" sheetId="13" r:id="rId6"/>
    <sheet name="سایر درآمدها" sheetId="14" r:id="rId7"/>
    <sheet name="درآمد سود سهام" sheetId="15" r:id="rId8"/>
    <sheet name="سود سپرده بانکی" sheetId="18" r:id="rId9"/>
    <sheet name="درآمد ناشی از فروش" sheetId="19" r:id="rId10"/>
    <sheet name="درآمد ناشی از تغییر قیمت اوراق" sheetId="21" r:id="rId11"/>
  </sheets>
  <definedNames>
    <definedName name="_xlnm.Print_Area" localSheetId="3">درآمد!$A$1:$J$12</definedName>
    <definedName name="_xlnm.Print_Area" localSheetId="5">'درآمد سپرده بانکی'!$A$1:$J$14</definedName>
    <definedName name="_xlnm.Print_Area" localSheetId="4">'درآمد سرمایه گذاری در سهام'!$A$1:$V$27</definedName>
    <definedName name="_xlnm.Print_Area" localSheetId="7">'درآمد سود سهام'!$A$1:$S$22</definedName>
    <definedName name="_xlnm.Print_Area" localSheetId="10">'درآمد ناشی از تغییر قیمت اوراق'!$A$1:$Q$23</definedName>
    <definedName name="_xlnm.Print_Area" localSheetId="9">'درآمد ناشی از فروش'!$A$1:$Q$13</definedName>
    <definedName name="_xlnm.Print_Area" localSheetId="6">'سایر درآمدها'!$A$1:$F$13</definedName>
    <definedName name="_xlnm.Print_Area" localSheetId="2">سپرده!$A$1:$L$14</definedName>
    <definedName name="_xlnm.Print_Area" localSheetId="1">سهام!$A$1:$AA$26</definedName>
    <definedName name="_xlnm.Print_Area" localSheetId="8">'سود سپرده بانکی'!$A$1:$M$15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1" i="9" l="1"/>
  <c r="J12" i="13"/>
  <c r="J9" i="9"/>
  <c r="H11" i="8"/>
  <c r="J11" i="13"/>
  <c r="J10" i="13"/>
  <c r="J9" i="13"/>
  <c r="J8" i="13"/>
  <c r="F11" i="13"/>
  <c r="F12" i="13"/>
  <c r="F10" i="13"/>
  <c r="F8" i="13"/>
  <c r="I10" i="21"/>
  <c r="I11" i="21"/>
  <c r="I12" i="21"/>
  <c r="I13" i="21"/>
  <c r="I14" i="21"/>
  <c r="I15" i="21"/>
  <c r="I16" i="21"/>
  <c r="I17" i="21"/>
  <c r="I18" i="21"/>
  <c r="I19" i="21"/>
  <c r="I20" i="21"/>
  <c r="I21" i="21"/>
  <c r="I9" i="21"/>
  <c r="I8" i="21"/>
  <c r="T8" i="21" s="1"/>
  <c r="S9" i="21"/>
  <c r="S10" i="21"/>
  <c r="T10" i="21"/>
  <c r="S11" i="21"/>
  <c r="T11" i="21" s="1"/>
  <c r="S12" i="21"/>
  <c r="T12" i="21"/>
  <c r="S13" i="21"/>
  <c r="S14" i="21"/>
  <c r="T14" i="21"/>
  <c r="S15" i="21"/>
  <c r="T15" i="21" s="1"/>
  <c r="S16" i="21"/>
  <c r="T16" i="21"/>
  <c r="S17" i="21"/>
  <c r="S18" i="21"/>
  <c r="T18" i="21"/>
  <c r="S19" i="21"/>
  <c r="T19" i="21" s="1"/>
  <c r="S20" i="21"/>
  <c r="T20" i="21"/>
  <c r="S21" i="21"/>
  <c r="S22" i="21"/>
  <c r="S8" i="21"/>
  <c r="M8" i="18"/>
  <c r="M10" i="18"/>
  <c r="M11" i="18"/>
  <c r="M12" i="18"/>
  <c r="M9" i="18"/>
  <c r="G11" i="18"/>
  <c r="G12" i="18"/>
  <c r="G10" i="18"/>
  <c r="T17" i="21" l="1"/>
  <c r="T21" i="21"/>
  <c r="T13" i="21"/>
  <c r="T9" i="21"/>
  <c r="I22" i="21"/>
  <c r="T22" i="21" s="1"/>
  <c r="G22" i="21"/>
  <c r="E22" i="21"/>
  <c r="O22" i="21"/>
  <c r="Q22" i="21"/>
  <c r="Q10" i="21"/>
  <c r="Q11" i="21"/>
  <c r="Q12" i="21"/>
  <c r="Q13" i="21"/>
  <c r="Q14" i="21"/>
  <c r="Q15" i="21"/>
  <c r="Q16" i="21"/>
  <c r="Q17" i="21"/>
  <c r="Q18" i="21"/>
  <c r="Q19" i="21"/>
  <c r="Q20" i="21"/>
  <c r="Q21" i="21"/>
  <c r="Q9" i="21"/>
  <c r="Q8" i="21"/>
  <c r="E12" i="19"/>
  <c r="G12" i="19"/>
  <c r="I12" i="19"/>
  <c r="I10" i="19"/>
  <c r="I11" i="19"/>
  <c r="I9" i="19"/>
  <c r="I8" i="19"/>
  <c r="M12" i="19"/>
  <c r="O12" i="19"/>
  <c r="Q12" i="19"/>
  <c r="Q10" i="19"/>
  <c r="Q11" i="19"/>
  <c r="Q9" i="19"/>
  <c r="Q8" i="19"/>
  <c r="G8" i="18"/>
  <c r="O21" i="15" l="1"/>
  <c r="Q21" i="15"/>
  <c r="S21" i="15"/>
  <c r="S10" i="15"/>
  <c r="S11" i="15"/>
  <c r="S12" i="15"/>
  <c r="S13" i="15"/>
  <c r="S14" i="15"/>
  <c r="S15" i="15"/>
  <c r="S16" i="15"/>
  <c r="S17" i="15"/>
  <c r="S18" i="15"/>
  <c r="S19" i="15"/>
  <c r="S20" i="15"/>
  <c r="S9" i="15"/>
  <c r="S8" i="15"/>
  <c r="T9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10" i="9"/>
  <c r="T11" i="9"/>
  <c r="T12" i="9"/>
  <c r="T13" i="9"/>
  <c r="T14" i="9"/>
  <c r="T15" i="9"/>
  <c r="T16" i="9"/>
  <c r="T17" i="9"/>
  <c r="T18" i="9"/>
  <c r="T19" i="9"/>
  <c r="T20" i="9"/>
  <c r="T21" i="9"/>
  <c r="T22" i="9"/>
  <c r="T23" i="9"/>
  <c r="T24" i="9"/>
  <c r="T25" i="9"/>
  <c r="T10" i="9"/>
  <c r="F10" i="8"/>
  <c r="J10" i="8" s="1"/>
  <c r="F9" i="8"/>
  <c r="J9" i="8" s="1"/>
  <c r="V12" i="9"/>
  <c r="V13" i="9"/>
  <c r="V15" i="9"/>
  <c r="V16" i="9"/>
  <c r="V17" i="9"/>
  <c r="V19" i="9"/>
  <c r="V20" i="9"/>
  <c r="V21" i="9"/>
  <c r="V23" i="9"/>
  <c r="V24" i="9"/>
  <c r="V25" i="9"/>
  <c r="H13" i="13"/>
  <c r="D13" i="13"/>
  <c r="M22" i="21"/>
  <c r="I13" i="18"/>
  <c r="G13" i="18"/>
  <c r="C13" i="18"/>
  <c r="E13" i="18"/>
  <c r="K13" i="18"/>
  <c r="M13" i="18"/>
  <c r="R26" i="9"/>
  <c r="P26" i="9"/>
  <c r="N26" i="9"/>
  <c r="J26" i="9"/>
  <c r="F8" i="8" s="1"/>
  <c r="J8" i="8" s="1"/>
  <c r="H26" i="9"/>
  <c r="F26" i="9"/>
  <c r="L13" i="7"/>
  <c r="L11" i="7"/>
  <c r="L12" i="7"/>
  <c r="L10" i="7"/>
  <c r="L9" i="7"/>
  <c r="D13" i="7"/>
  <c r="F13" i="7"/>
  <c r="H13" i="7"/>
  <c r="J13" i="7"/>
  <c r="J11" i="7"/>
  <c r="J12" i="7"/>
  <c r="J10" i="7"/>
  <c r="J9" i="7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10" i="2"/>
  <c r="AA9" i="2"/>
  <c r="AA25" i="2" s="1"/>
  <c r="Y25" i="2"/>
  <c r="W25" i="2"/>
  <c r="Q25" i="2"/>
  <c r="O25" i="2"/>
  <c r="M25" i="2"/>
  <c r="K25" i="2"/>
  <c r="I25" i="2"/>
  <c r="G25" i="2"/>
  <c r="V22" i="9" l="1"/>
  <c r="V18" i="9"/>
  <c r="V14" i="9"/>
  <c r="V10" i="9"/>
  <c r="T26" i="9"/>
  <c r="V9" i="9"/>
  <c r="J11" i="8"/>
  <c r="F11" i="8"/>
  <c r="H9" i="8" l="1"/>
  <c r="H10" i="8"/>
  <c r="H8" i="8"/>
  <c r="L26" i="9" l="1"/>
</calcChain>
</file>

<file path=xl/sharedStrings.xml><?xml version="1.0" encoding="utf-8"?>
<sst xmlns="http://schemas.openxmlformats.org/spreadsheetml/2006/main" count="274" uniqueCount="110">
  <si>
    <t>صندوق سرمایه گذاری بخشی صنایع معیار</t>
  </si>
  <si>
    <t>صورت وضعیت پرتفوی</t>
  </si>
  <si>
    <t>برای ماه منتهی به 1403/06/31</t>
  </si>
  <si>
    <t>-1</t>
  </si>
  <si>
    <t>سرمایه گذاری ها</t>
  </si>
  <si>
    <t>-1-1</t>
  </si>
  <si>
    <t>سرمایه گذاری در سهام و حق تقدم سهام</t>
  </si>
  <si>
    <t>1403/05/31</t>
  </si>
  <si>
    <t>تغییرات طی دوره</t>
  </si>
  <si>
    <t>1403/06/31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</si>
  <si>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</si>
  <si>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</si>
  <si>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</si>
  <si>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</si>
  <si>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</si>
  <si>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</si>
  <si>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</si>
  <si>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</si>
  <si>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</si>
  <si>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ایران خودرو دیزل</t>
  </si>
  <si>
    <t>ایران‌ خودرو</t>
  </si>
  <si>
    <t>بهمن  دیزل</t>
  </si>
  <si>
    <t>بیمه اتکایی ایران معین</t>
  </si>
  <si>
    <t>پالایش نفت اصفهان</t>
  </si>
  <si>
    <t>رادیاتور ایران‌</t>
  </si>
  <si>
    <t>زامیاد</t>
  </si>
  <si>
    <t>سایپا</t>
  </si>
  <si>
    <t>سایپا دیزل</t>
  </si>
  <si>
    <t>سرمایه‌گذاری‌ سایپا</t>
  </si>
  <si>
    <t>فولاد مبارکه اصفهان</t>
  </si>
  <si>
    <t>گروه‌بهمن‌</t>
  </si>
  <si>
    <t>گسترش‌سرمایه‌گذاری‌ایران‌خودرو</t>
  </si>
  <si>
    <t>ملی‌ صنایع‌ مس‌ ایران‌</t>
  </si>
  <si>
    <t>موتورسازان‌تراکتورسازی‌ایران‌</t>
  </si>
  <si>
    <t>جمع</t>
  </si>
  <si>
    <t>نام سهام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</si>
  <si>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</si>
  <si>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</si>
  <si>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</si>
  <si>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</si>
  <si>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</si>
  <si>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موسسه اعتباری ملل جنت آباد (کوتاه مدت) 041410277000000535</t>
  </si>
  <si>
    <t>سپرده بلند مدت موسسه اعتباری ملل جنت اباد 041460345000000471</t>
  </si>
  <si>
    <t>سپرده بلند مدت موسسه اعتباری ملل جنت اباد 041460345000000482</t>
  </si>
  <si>
    <t>سپرده کوتاه مدت بانک خاورمیانه مهستان (کوتاه مدت) 100510810707076139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</si>
  <si>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</si>
  <si>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</si>
  <si>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</si>
  <si>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</si>
  <si>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</si>
  <si>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</si>
  <si>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</si>
  <si>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</si>
  <si>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</si>
  <si>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</si>
  <si>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درآمد حاصل از سرمایه گذاری در سپرده بانکی و گواهی سپرده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</si>
  <si>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</si>
  <si>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</si>
  <si>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</si>
  <si>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</si>
  <si>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</si>
  <si>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</si>
  <si>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</si>
  <si>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</si>
  <si>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</si>
  <si>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تولیدی و صنعتی گوهرفام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</si>
  <si>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</si>
  <si>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</si>
  <si>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</si>
  <si>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</si>
  <si>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سپرده بلند مدت موسسه اعتباری ملل جنت آباد 041460386000000215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</si>
  <si>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</si>
  <si>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</si>
  <si>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</si>
  <si>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</si>
  <si>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</si>
  <si>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</si>
  <si>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</si>
  <si>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</si>
  <si>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</si>
  <si>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1403/04/23</t>
  </si>
  <si>
    <t>1403/04/13</t>
  </si>
  <si>
    <t>1403/04/31</t>
  </si>
  <si>
    <t>1403/04/30</t>
  </si>
  <si>
    <t>1403/03/09</t>
  </si>
  <si>
    <t>1403/04/28</t>
  </si>
  <si>
    <t>1403/03/30</t>
  </si>
  <si>
    <t>1403/03/01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</si>
  <si>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</si>
  <si>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</si>
  <si>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</si>
  <si>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</si>
  <si>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</si>
  <si>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</si>
  <si>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</si>
  <si>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</si>
  <si>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</si>
  <si>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سرمایه‌گذاری‌ رنا ( هلدینگ‌ )</t>
  </si>
  <si>
    <t>.....</t>
  </si>
  <si>
    <t>....</t>
  </si>
  <si>
    <t>صورت وضعیت پورتفوی</t>
  </si>
  <si>
    <t>…...</t>
  </si>
  <si>
    <t>گروه بهمن‌</t>
  </si>
  <si>
    <t>2-3</t>
  </si>
  <si>
    <t>......</t>
  </si>
  <si>
    <t>.......</t>
  </si>
  <si>
    <t>….</t>
  </si>
  <si>
    <t>-2-1</t>
  </si>
  <si>
    <t>-2-2</t>
  </si>
  <si>
    <t>-3-2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</si>
</sst>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0"/>
    <numFmt numFmtId="165" formatCode="#,##0.0000"/>
  </numFmts>
  <fonts count="9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sz val="11"/>
      <name val="Calibri"/>
      <family val="2"/>
    </font>
    <font>
      <b/>
      <sz val="16"/>
      <color rgb="FF000000"/>
      <name val="B Nazanin"/>
      <charset val="178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0" borderId="0"/>
  </cellStyleXfs>
  <cellXfs count="74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0" fillId="0" borderId="4" xfId="0" applyBorder="1" applyAlignment="1">
      <alignment horizontal="left"/>
    </xf>
    <xf numFmtId="0" fontId="3" fillId="0" borderId="5" xfId="0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 wrapText="1"/>
    </xf>
    <xf numFmtId="37" fontId="4" fillId="0" borderId="2" xfId="0" applyNumberFormat="1" applyFont="1" applyFill="1" applyBorder="1" applyAlignment="1">
      <alignment horizontal="center" vertical="center"/>
    </xf>
    <xf numFmtId="37" fontId="4" fillId="0" borderId="0" xfId="0" applyNumberFormat="1" applyFont="1" applyFill="1" applyAlignment="1">
      <alignment horizontal="center" vertical="center"/>
    </xf>
    <xf numFmtId="37" fontId="4" fillId="0" borderId="4" xfId="0" applyNumberFormat="1" applyFont="1" applyFill="1" applyBorder="1" applyAlignment="1">
      <alignment horizontal="center" vertical="center"/>
    </xf>
    <xf numFmtId="37" fontId="4" fillId="0" borderId="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4" fontId="4" fillId="0" borderId="0" xfId="0" applyNumberFormat="1" applyFont="1" applyFill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10" fontId="0" fillId="0" borderId="0" xfId="1" applyNumberFormat="1" applyFont="1" applyAlignment="1">
      <alignment horizontal="left"/>
    </xf>
    <xf numFmtId="10" fontId="0" fillId="0" borderId="0" xfId="0" applyNumberFormat="1" applyAlignment="1">
      <alignment horizontal="left"/>
    </xf>
    <xf numFmtId="10" fontId="4" fillId="0" borderId="2" xfId="1" applyNumberFormat="1" applyFont="1" applyFill="1" applyBorder="1" applyAlignment="1">
      <alignment horizontal="center" vertical="center"/>
    </xf>
    <xf numFmtId="10" fontId="4" fillId="0" borderId="0" xfId="1" applyNumberFormat="1" applyFont="1" applyFill="1" applyAlignment="1">
      <alignment horizontal="center" vertical="center"/>
    </xf>
    <xf numFmtId="10" fontId="4" fillId="0" borderId="5" xfId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3" fontId="0" fillId="0" borderId="0" xfId="0" applyNumberFormat="1" applyAlignment="1">
      <alignment horizontal="left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0" fontId="4" fillId="0" borderId="0" xfId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 wrapText="1"/>
    </xf>
    <xf numFmtId="0" fontId="7" fillId="0" borderId="0" xfId="3" applyFont="1" applyAlignment="1">
      <alignment vertical="center"/>
    </xf>
    <xf numFmtId="0" fontId="6" fillId="0" borderId="0" xfId="3"/>
    <xf numFmtId="164" fontId="4" fillId="0" borderId="0" xfId="0" applyNumberFormat="1" applyFont="1" applyFill="1" applyAlignment="1">
      <alignment horizontal="center" vertical="center"/>
    </xf>
    <xf numFmtId="165" fontId="4" fillId="0" borderId="0" xfId="0" applyNumberFormat="1" applyFont="1" applyFill="1" applyAlignment="1">
      <alignment horizontal="center" vertical="center"/>
    </xf>
    <xf numFmtId="9" fontId="4" fillId="0" borderId="5" xfId="1" applyNumberFormat="1" applyFont="1" applyFill="1" applyBorder="1" applyAlignment="1">
      <alignment horizontal="center" vertical="center"/>
    </xf>
    <xf numFmtId="16" fontId="4" fillId="0" borderId="0" xfId="0" quotePrefix="1" applyNumberFormat="1" applyFont="1" applyFill="1" applyAlignment="1">
      <alignment horizontal="center" vertical="center"/>
    </xf>
    <xf numFmtId="0" fontId="4" fillId="0" borderId="4" xfId="0" quotePrefix="1" applyFont="1" applyFill="1" applyBorder="1" applyAlignment="1">
      <alignment horizontal="center" vertical="center"/>
    </xf>
    <xf numFmtId="43" fontId="0" fillId="0" borderId="0" xfId="2" applyFont="1" applyAlignment="1">
      <alignment horizontal="center" vertical="center"/>
    </xf>
    <xf numFmtId="37" fontId="0" fillId="0" borderId="0" xfId="0" applyNumberFormat="1" applyAlignment="1">
      <alignment horizontal="left"/>
    </xf>
    <xf numFmtId="0" fontId="0" fillId="0" borderId="0" xfId="0" applyFill="1" applyAlignment="1">
      <alignment horizontal="left"/>
    </xf>
    <xf numFmtId="3" fontId="4" fillId="0" borderId="0" xfId="0" applyNumberFormat="1" applyFont="1" applyFill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9" fontId="4" fillId="0" borderId="0" xfId="1" applyFont="1" applyFill="1" applyAlignment="1">
      <alignment horizontal="center" vertical="center"/>
    </xf>
    <xf numFmtId="9" fontId="4" fillId="0" borderId="5" xfId="1" applyFont="1" applyFill="1" applyBorder="1" applyAlignment="1">
      <alignment horizontal="center" vertical="center"/>
    </xf>
    <xf numFmtId="0" fontId="2" fillId="0" borderId="0" xfId="0" quotePrefix="1" applyFont="1" applyFill="1" applyAlignment="1">
      <alignment horizontal="center" vertical="center"/>
    </xf>
    <xf numFmtId="0" fontId="8" fillId="0" borderId="0" xfId="0" applyFont="1" applyFill="1" applyAlignment="1">
      <alignment horizontal="left"/>
    </xf>
    <xf numFmtId="0" fontId="8" fillId="0" borderId="0" xfId="0" applyFont="1" applyFill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0" fontId="5" fillId="0" borderId="0" xfId="0" applyFont="1" applyFill="1" applyAlignment="1">
      <alignment horizontal="center"/>
    </xf>
    <xf numFmtId="0" fontId="4" fillId="0" borderId="4" xfId="0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4" fillId="0" borderId="4" xfId="0" applyFont="1" applyFill="1" applyBorder="1" applyAlignment="1">
      <alignment horizontal="right" vertical="center"/>
    </xf>
    <xf numFmtId="43" fontId="0" fillId="0" borderId="0" xfId="0" applyNumberFormat="1" applyAlignment="1">
      <alignment horizontal="center" vertical="center"/>
    </xf>
    <xf numFmtId="37" fontId="4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left"/>
    </xf>
  </cellXfs>
  <cellStyles count="4">
    <cellStyle name="Comma" xfId="2" builtinId="3"/>
    <cellStyle name="Normal" xfId="0" builtinId="0"/>
    <cellStyle name="Normal 2" xfId="3" xr:uid="{8F07C2A1-8AA8-4B52-8D84-81D2B98BD0B3}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28576</xdr:rowOff>
    </xdr:from>
    <xdr:to>
      <xdr:col>5</xdr:col>
      <xdr:colOff>550035</xdr:colOff>
      <xdr:row>25</xdr:row>
      <xdr:rowOff>26831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598694-355E-42B0-B0BE-E04A63328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088365" y="28576"/>
          <a:ext cx="3598034" cy="47607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B403D-0D35-4D55-A3F0-10A4898AB481}">
  <dimension ref="A27:Y29"/>
  <sheetViews>
    <sheetView showGridLines="0" rightToLeft="1" tabSelected="1" view="pageBreakPreview" zoomScale="91" zoomScaleNormal="100" zoomScaleSheetLayoutView="91" workbookViewId="0">
      <selection activeCell="A27" sqref="A27:F27"/>
    </sheetView>
  </sheetViews>
  <sheetFormatPr defaultRowHeight="15" x14ac:dyDescent="0.25"/>
  <cols>
    <col min="1" max="16384" width="9.140625" style="36"/>
  </cols>
  <sheetData>
    <row r="27" spans="1:25" ht="26.25" x14ac:dyDescent="0.25">
      <c r="A27" s="56" t="s">
        <v>0</v>
      </c>
      <c r="B27" s="56"/>
      <c r="C27" s="56"/>
      <c r="D27" s="56"/>
      <c r="E27" s="56"/>
      <c r="F27" s="56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</row>
    <row r="28" spans="1:25" ht="26.25" x14ac:dyDescent="0.25">
      <c r="A28" s="56" t="s">
        <v>100</v>
      </c>
      <c r="B28" s="56"/>
      <c r="C28" s="56"/>
      <c r="D28" s="56"/>
      <c r="E28" s="56"/>
      <c r="F28" s="56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</row>
    <row r="29" spans="1:25" ht="26.25" x14ac:dyDescent="0.25">
      <c r="A29" s="56" t="s">
        <v>2</v>
      </c>
      <c r="B29" s="56"/>
      <c r="C29" s="56"/>
      <c r="D29" s="56"/>
      <c r="E29" s="56"/>
      <c r="F29" s="56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</row>
  </sheetData>
  <mergeCells count="3">
    <mergeCell ref="A27:F27"/>
    <mergeCell ref="A28:F28"/>
    <mergeCell ref="A29:F29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T14"/>
  <sheetViews>
    <sheetView rightToLeft="1" view="pageBreakPreview" zoomScale="98" zoomScaleNormal="100" zoomScaleSheetLayoutView="98" workbookViewId="0">
      <selection activeCell="M26" sqref="M26"/>
    </sheetView>
  </sheetViews>
  <sheetFormatPr defaultRowHeight="12.75" x14ac:dyDescent="0.2"/>
  <cols>
    <col min="1" max="1" width="40.28515625" customWidth="1"/>
    <col min="2" max="2" width="1.28515625" customWidth="1"/>
    <col min="3" max="3" width="14.140625" customWidth="1"/>
    <col min="4" max="4" width="1.28515625" customWidth="1"/>
    <col min="5" max="5" width="22.28515625" customWidth="1"/>
    <col min="6" max="6" width="1.28515625" customWidth="1"/>
    <col min="7" max="7" width="16.140625" customWidth="1"/>
    <col min="8" max="8" width="1.28515625" customWidth="1"/>
    <col min="9" max="9" width="21.7109375" customWidth="1"/>
    <col min="10" max="10" width="1.28515625" customWidth="1"/>
    <col min="11" max="11" width="15.5703125" customWidth="1"/>
    <col min="12" max="12" width="1.28515625" customWidth="1"/>
    <col min="13" max="13" width="20" customWidth="1"/>
    <col min="14" max="14" width="1.28515625" customWidth="1"/>
    <col min="15" max="15" width="20" customWidth="1"/>
    <col min="16" max="16" width="1.28515625" customWidth="1"/>
    <col min="17" max="17" width="23.28515625" customWidth="1"/>
    <col min="19" max="19" width="13.7109375" bestFit="1" customWidth="1"/>
  </cols>
  <sheetData>
    <row r="1" spans="1:20" ht="29.1" customHeight="1" x14ac:dyDescent="0.2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20" ht="21.75" customHeight="1" x14ac:dyDescent="0.2">
      <c r="A2" s="58" t="s">
        <v>45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spans="1:20" ht="21.75" customHeight="1" x14ac:dyDescent="0.2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</row>
    <row r="4" spans="1:20" ht="14.45" customHeight="1" x14ac:dyDescent="0.2"/>
    <row r="5" spans="1:20" ht="18.75" customHeight="1" x14ac:dyDescent="0.2">
      <c r="A5" s="59" t="s">
        <v>91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</row>
    <row r="6" spans="1:20" ht="14.45" customHeight="1" x14ac:dyDescent="0.2">
      <c r="A6" s="61" t="s">
        <v>48</v>
      </c>
      <c r="C6" s="61" t="s">
        <v>59</v>
      </c>
      <c r="D6" s="61"/>
      <c r="E6" s="61"/>
      <c r="F6" s="61"/>
      <c r="G6" s="61"/>
      <c r="H6" s="61"/>
      <c r="I6" s="61"/>
      <c r="K6" s="61" t="s">
        <v>60</v>
      </c>
      <c r="L6" s="61"/>
      <c r="M6" s="61"/>
      <c r="N6" s="61"/>
      <c r="O6" s="61"/>
      <c r="P6" s="61"/>
      <c r="Q6" s="61"/>
    </row>
    <row r="7" spans="1:20" ht="29.1" customHeight="1" x14ac:dyDescent="0.2">
      <c r="A7" s="61"/>
      <c r="C7" s="11" t="s">
        <v>13</v>
      </c>
      <c r="D7" s="3"/>
      <c r="E7" s="11" t="s">
        <v>92</v>
      </c>
      <c r="F7" s="3"/>
      <c r="G7" s="11" t="s">
        <v>93</v>
      </c>
      <c r="H7" s="3"/>
      <c r="I7" s="11" t="s">
        <v>94</v>
      </c>
      <c r="K7" s="11" t="s">
        <v>13</v>
      </c>
      <c r="L7" s="3"/>
      <c r="M7" s="11" t="s">
        <v>92</v>
      </c>
      <c r="N7" s="3"/>
      <c r="O7" s="11" t="s">
        <v>93</v>
      </c>
      <c r="P7" s="3"/>
      <c r="Q7" s="34" t="s">
        <v>94</v>
      </c>
    </row>
    <row r="8" spans="1:20" ht="21.75" customHeight="1" x14ac:dyDescent="0.2">
      <c r="A8" s="5" t="s">
        <v>23</v>
      </c>
      <c r="C8" s="17">
        <v>5000000</v>
      </c>
      <c r="D8" s="16"/>
      <c r="E8" s="17">
        <v>20957152731</v>
      </c>
      <c r="F8" s="16"/>
      <c r="G8" s="17">
        <v>28666627819</v>
      </c>
      <c r="H8" s="16"/>
      <c r="I8" s="12">
        <f>E8-G8</f>
        <v>-7709475088</v>
      </c>
      <c r="J8" s="16"/>
      <c r="K8" s="17">
        <v>5000000</v>
      </c>
      <c r="L8" s="16"/>
      <c r="M8" s="17">
        <v>20957152731</v>
      </c>
      <c r="N8" s="16"/>
      <c r="O8" s="17">
        <v>28666627819</v>
      </c>
      <c r="P8" s="16"/>
      <c r="Q8" s="12">
        <f>M8-O8</f>
        <v>-7709475088</v>
      </c>
      <c r="S8" s="28"/>
      <c r="T8" s="43"/>
    </row>
    <row r="9" spans="1:20" ht="21.75" customHeight="1" x14ac:dyDescent="0.2">
      <c r="A9" s="6" t="s">
        <v>32</v>
      </c>
      <c r="C9" s="18">
        <v>4000000</v>
      </c>
      <c r="D9" s="16"/>
      <c r="E9" s="18">
        <v>24965553689</v>
      </c>
      <c r="F9" s="16"/>
      <c r="G9" s="18">
        <v>28406336500</v>
      </c>
      <c r="H9" s="16"/>
      <c r="I9" s="13">
        <f>E9-G9</f>
        <v>-3440782811</v>
      </c>
      <c r="J9" s="16"/>
      <c r="K9" s="18">
        <v>4000000</v>
      </c>
      <c r="L9" s="16"/>
      <c r="M9" s="18">
        <v>24965553689</v>
      </c>
      <c r="N9" s="16"/>
      <c r="O9" s="18">
        <v>28406336500</v>
      </c>
      <c r="P9" s="16"/>
      <c r="Q9" s="13">
        <f>M9-O9</f>
        <v>-3440782811</v>
      </c>
      <c r="S9" s="28"/>
      <c r="T9" s="43"/>
    </row>
    <row r="10" spans="1:20" ht="21.75" customHeight="1" x14ac:dyDescent="0.2">
      <c r="A10" s="6" t="s">
        <v>65</v>
      </c>
      <c r="C10" s="18">
        <v>0</v>
      </c>
      <c r="D10" s="16"/>
      <c r="E10" s="18">
        <v>0</v>
      </c>
      <c r="F10" s="16"/>
      <c r="G10" s="18">
        <v>0</v>
      </c>
      <c r="H10" s="16"/>
      <c r="I10" s="13">
        <f t="shared" ref="I10:I11" si="0">E10-G10</f>
        <v>0</v>
      </c>
      <c r="J10" s="16"/>
      <c r="K10" s="18">
        <v>555000</v>
      </c>
      <c r="L10" s="16"/>
      <c r="M10" s="18">
        <v>4932177951</v>
      </c>
      <c r="N10" s="16"/>
      <c r="O10" s="18">
        <v>4603606272</v>
      </c>
      <c r="P10" s="16"/>
      <c r="Q10" s="13">
        <f t="shared" ref="Q10:Q11" si="1">M10-O10</f>
        <v>328571679</v>
      </c>
      <c r="S10" s="28"/>
      <c r="T10" s="43"/>
    </row>
    <row r="11" spans="1:20" ht="21.75" customHeight="1" x14ac:dyDescent="0.2">
      <c r="A11" s="7" t="s">
        <v>22</v>
      </c>
      <c r="C11" s="20">
        <v>0</v>
      </c>
      <c r="D11" s="16"/>
      <c r="E11" s="20">
        <v>0</v>
      </c>
      <c r="F11" s="16"/>
      <c r="G11" s="20">
        <v>0</v>
      </c>
      <c r="H11" s="16"/>
      <c r="I11" s="13">
        <f t="shared" si="0"/>
        <v>0</v>
      </c>
      <c r="J11" s="16"/>
      <c r="K11" s="20">
        <v>762500</v>
      </c>
      <c r="L11" s="16"/>
      <c r="M11" s="20">
        <v>2649839089</v>
      </c>
      <c r="N11" s="16"/>
      <c r="O11" s="20">
        <v>1919474549</v>
      </c>
      <c r="P11" s="16"/>
      <c r="Q11" s="13">
        <f t="shared" si="1"/>
        <v>730364540</v>
      </c>
      <c r="S11" s="28"/>
      <c r="T11" s="43"/>
    </row>
    <row r="12" spans="1:20" ht="21.75" customHeight="1" thickBot="1" x14ac:dyDescent="0.25">
      <c r="A12" s="9" t="s">
        <v>34</v>
      </c>
      <c r="C12" s="21" t="s">
        <v>104</v>
      </c>
      <c r="D12" s="16"/>
      <c r="E12" s="21">
        <f>SUM(E8:E11)</f>
        <v>45922706420</v>
      </c>
      <c r="F12" s="16"/>
      <c r="G12" s="21">
        <f>SUM(G8:G11)</f>
        <v>57072964319</v>
      </c>
      <c r="H12" s="16"/>
      <c r="I12" s="15">
        <f>SUM(I8:I11)</f>
        <v>-11150257899</v>
      </c>
      <c r="J12" s="16"/>
      <c r="K12" s="21" t="s">
        <v>105</v>
      </c>
      <c r="L12" s="16"/>
      <c r="M12" s="21">
        <f>SUM(M8:M11)</f>
        <v>53504723460</v>
      </c>
      <c r="N12" s="16"/>
      <c r="O12" s="21">
        <f>SUM(O8:O11)</f>
        <v>63596045140</v>
      </c>
      <c r="P12" s="16"/>
      <c r="Q12" s="15">
        <f>SUM(Q8:Q11)</f>
        <v>-10091321680</v>
      </c>
    </row>
    <row r="13" spans="1:20" ht="13.5" thickTop="1" x14ac:dyDescent="0.2"/>
    <row r="14" spans="1:20" x14ac:dyDescent="0.2">
      <c r="I14" s="44"/>
      <c r="J14" s="44"/>
      <c r="K14" s="44"/>
      <c r="L14" s="44"/>
      <c r="M14" s="44"/>
      <c r="N14" s="44"/>
      <c r="O14" s="44"/>
      <c r="P14" s="44"/>
      <c r="Q14" s="44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65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T27"/>
  <sheetViews>
    <sheetView rightToLeft="1" view="pageBreakPreview" zoomScaleNormal="100" zoomScaleSheetLayoutView="100" workbookViewId="0">
      <selection activeCell="A8" sqref="A8"/>
    </sheetView>
  </sheetViews>
  <sheetFormatPr defaultRowHeight="12.75" x14ac:dyDescent="0.2"/>
  <cols>
    <col min="1" max="1" width="29.42578125" customWidth="1"/>
    <col min="2" max="2" width="1.28515625" customWidth="1"/>
    <col min="3" max="3" width="15.5703125" customWidth="1"/>
    <col min="4" max="4" width="1.28515625" customWidth="1"/>
    <col min="5" max="5" width="20" customWidth="1"/>
    <col min="6" max="6" width="1.28515625" customWidth="1"/>
    <col min="7" max="7" width="21.85546875" customWidth="1"/>
    <col min="8" max="8" width="1.28515625" customWidth="1"/>
    <col min="9" max="9" width="26.5703125" customWidth="1"/>
    <col min="10" max="10" width="1.28515625" customWidth="1"/>
    <col min="11" max="11" width="16.42578125" customWidth="1"/>
    <col min="12" max="12" width="1.28515625" customWidth="1"/>
    <col min="13" max="13" width="21.140625" customWidth="1"/>
    <col min="14" max="14" width="0.85546875" customWidth="1"/>
    <col min="15" max="15" width="22" customWidth="1"/>
    <col min="16" max="16" width="1.28515625" customWidth="1"/>
    <col min="17" max="17" width="31.7109375" customWidth="1"/>
    <col min="19" max="19" width="19" customWidth="1"/>
  </cols>
  <sheetData>
    <row r="1" spans="1:20" ht="29.1" customHeight="1" x14ac:dyDescent="0.2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20" ht="21.75" customHeight="1" x14ac:dyDescent="0.2">
      <c r="A2" s="58" t="s">
        <v>45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spans="1:20" ht="21.75" customHeight="1" x14ac:dyDescent="0.2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</row>
    <row r="4" spans="1:20" ht="14.45" customHeight="1" x14ac:dyDescent="0.2"/>
    <row r="5" spans="1:20" ht="18" customHeight="1" x14ac:dyDescent="0.2">
      <c r="A5" s="59" t="s">
        <v>95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</row>
    <row r="6" spans="1:20" ht="20.25" customHeight="1" x14ac:dyDescent="0.2">
      <c r="A6" s="61" t="s">
        <v>48</v>
      </c>
      <c r="C6" s="61" t="s">
        <v>59</v>
      </c>
      <c r="D6" s="61"/>
      <c r="E6" s="61"/>
      <c r="F6" s="61"/>
      <c r="G6" s="61"/>
      <c r="H6" s="61"/>
      <c r="I6" s="61"/>
      <c r="K6" s="61" t="s">
        <v>60</v>
      </c>
      <c r="L6" s="61"/>
      <c r="M6" s="61"/>
      <c r="N6" s="61"/>
      <c r="O6" s="61"/>
      <c r="P6" s="61"/>
      <c r="Q6" s="61"/>
    </row>
    <row r="7" spans="1:20" ht="20.25" customHeight="1" x14ac:dyDescent="0.2">
      <c r="A7" s="61"/>
      <c r="C7" s="11" t="s">
        <v>13</v>
      </c>
      <c r="D7" s="3"/>
      <c r="E7" s="11" t="s">
        <v>15</v>
      </c>
      <c r="F7" s="3"/>
      <c r="G7" s="11" t="s">
        <v>93</v>
      </c>
      <c r="H7" s="3"/>
      <c r="I7" s="11" t="s">
        <v>96</v>
      </c>
      <c r="K7" s="11" t="s">
        <v>13</v>
      </c>
      <c r="L7" s="3"/>
      <c r="M7" s="11" t="s">
        <v>15</v>
      </c>
      <c r="N7" s="3"/>
      <c r="O7" s="11" t="s">
        <v>93</v>
      </c>
      <c r="P7" s="3"/>
      <c r="Q7" s="11" t="s">
        <v>96</v>
      </c>
    </row>
    <row r="8" spans="1:20" ht="21.75" customHeight="1" x14ac:dyDescent="0.2">
      <c r="A8" s="5" t="s">
        <v>97</v>
      </c>
      <c r="C8" s="17">
        <v>8000000</v>
      </c>
      <c r="E8" s="17">
        <v>43102008000</v>
      </c>
      <c r="G8" s="12">
        <v>35857371600</v>
      </c>
      <c r="I8" s="12">
        <f>E8-G8</f>
        <v>7244636400</v>
      </c>
      <c r="K8" s="17">
        <v>8000000</v>
      </c>
      <c r="M8" s="12">
        <v>43102008000</v>
      </c>
      <c r="O8" s="17">
        <v>50919980049</v>
      </c>
      <c r="Q8" s="12">
        <f>M8-O8</f>
        <v>-7817972049</v>
      </c>
      <c r="S8" s="43">
        <f>E8-G8</f>
        <v>7244636400</v>
      </c>
      <c r="T8" s="43">
        <f>I8-S8</f>
        <v>0</v>
      </c>
    </row>
    <row r="9" spans="1:20" ht="21.75" customHeight="1" x14ac:dyDescent="0.2">
      <c r="A9" s="6" t="s">
        <v>28</v>
      </c>
      <c r="C9" s="18">
        <v>7000000</v>
      </c>
      <c r="E9" s="18">
        <v>25237935450</v>
      </c>
      <c r="G9" s="13">
        <v>20492340750</v>
      </c>
      <c r="I9" s="13">
        <f>E9-G9</f>
        <v>4745594700</v>
      </c>
      <c r="K9" s="18">
        <v>7000000</v>
      </c>
      <c r="M9" s="13">
        <v>25237935450</v>
      </c>
      <c r="O9" s="18">
        <v>30463799153</v>
      </c>
      <c r="Q9" s="13">
        <f>M9-O9</f>
        <v>-5225863703</v>
      </c>
      <c r="S9" s="43">
        <f t="shared" ref="S9:S22" si="0">E9-G9</f>
        <v>4745594700</v>
      </c>
      <c r="T9" s="43">
        <f t="shared" ref="T9:T22" si="1">I9-S9</f>
        <v>0</v>
      </c>
    </row>
    <row r="10" spans="1:20" ht="21.75" customHeight="1" x14ac:dyDescent="0.2">
      <c r="A10" s="6" t="s">
        <v>22</v>
      </c>
      <c r="C10" s="18">
        <v>2362500</v>
      </c>
      <c r="E10" s="18">
        <v>6070725478</v>
      </c>
      <c r="G10" s="13">
        <v>5817093620</v>
      </c>
      <c r="I10" s="13">
        <f t="shared" ref="I10:I21" si="2">E10-G10</f>
        <v>253631858</v>
      </c>
      <c r="K10" s="18">
        <v>2362500</v>
      </c>
      <c r="M10" s="13">
        <v>6070725478</v>
      </c>
      <c r="O10" s="18">
        <v>5947224425</v>
      </c>
      <c r="Q10" s="13">
        <f t="shared" ref="Q10:Q21" si="3">M10-O10</f>
        <v>123501053</v>
      </c>
      <c r="S10" s="43">
        <f t="shared" si="0"/>
        <v>253631858</v>
      </c>
      <c r="T10" s="43">
        <f t="shared" si="1"/>
        <v>0</v>
      </c>
    </row>
    <row r="11" spans="1:20" ht="21.75" customHeight="1" x14ac:dyDescent="0.2">
      <c r="A11" s="6" t="s">
        <v>24</v>
      </c>
      <c r="C11" s="18">
        <v>6000000</v>
      </c>
      <c r="E11" s="18">
        <v>19759725900</v>
      </c>
      <c r="G11" s="13">
        <v>17505220500</v>
      </c>
      <c r="I11" s="13">
        <f t="shared" si="2"/>
        <v>2254505400</v>
      </c>
      <c r="K11" s="18">
        <v>6000000</v>
      </c>
      <c r="M11" s="13">
        <v>19759725900</v>
      </c>
      <c r="O11" s="18">
        <v>20773259533</v>
      </c>
      <c r="Q11" s="13">
        <f t="shared" si="3"/>
        <v>-1013533633</v>
      </c>
      <c r="S11" s="43">
        <f t="shared" si="0"/>
        <v>2254505400</v>
      </c>
      <c r="T11" s="43">
        <f t="shared" si="1"/>
        <v>0</v>
      </c>
    </row>
    <row r="12" spans="1:20" ht="21.75" customHeight="1" x14ac:dyDescent="0.2">
      <c r="A12" s="6" t="s">
        <v>20</v>
      </c>
      <c r="C12" s="18">
        <v>58200000</v>
      </c>
      <c r="E12" s="18">
        <v>148105497600</v>
      </c>
      <c r="G12" s="13">
        <v>137633976090</v>
      </c>
      <c r="I12" s="13">
        <f t="shared" si="2"/>
        <v>10471521510</v>
      </c>
      <c r="K12" s="18">
        <v>58200000</v>
      </c>
      <c r="M12" s="13">
        <v>148105497600</v>
      </c>
      <c r="O12" s="18">
        <v>186940713803</v>
      </c>
      <c r="Q12" s="13">
        <f t="shared" si="3"/>
        <v>-38835216203</v>
      </c>
      <c r="S12" s="43">
        <f t="shared" si="0"/>
        <v>10471521510</v>
      </c>
      <c r="T12" s="43">
        <f t="shared" si="1"/>
        <v>0</v>
      </c>
    </row>
    <row r="13" spans="1:20" ht="21.75" customHeight="1" x14ac:dyDescent="0.2">
      <c r="A13" s="6" t="s">
        <v>29</v>
      </c>
      <c r="C13" s="18">
        <v>6000000</v>
      </c>
      <c r="E13" s="18">
        <v>25073917200</v>
      </c>
      <c r="G13" s="13">
        <v>25926812100</v>
      </c>
      <c r="I13" s="13">
        <f t="shared" si="2"/>
        <v>-852894900</v>
      </c>
      <c r="K13" s="18">
        <v>6000000</v>
      </c>
      <c r="M13" s="13">
        <v>25073917200</v>
      </c>
      <c r="O13" s="18">
        <v>30328118300</v>
      </c>
      <c r="Q13" s="13">
        <f t="shared" si="3"/>
        <v>-5254201100</v>
      </c>
      <c r="S13" s="43">
        <f t="shared" si="0"/>
        <v>-852894900</v>
      </c>
      <c r="T13" s="43">
        <f t="shared" si="1"/>
        <v>0</v>
      </c>
    </row>
    <row r="14" spans="1:20" ht="21.75" customHeight="1" x14ac:dyDescent="0.2">
      <c r="A14" s="6" t="s">
        <v>27</v>
      </c>
      <c r="C14" s="18">
        <v>286461</v>
      </c>
      <c r="E14" s="18">
        <v>4667159970</v>
      </c>
      <c r="G14" s="13">
        <v>4163140864</v>
      </c>
      <c r="I14" s="13">
        <f t="shared" si="2"/>
        <v>504019106</v>
      </c>
      <c r="K14" s="18">
        <v>286461</v>
      </c>
      <c r="M14" s="13">
        <v>4667159970</v>
      </c>
      <c r="O14" s="18">
        <v>6880817598</v>
      </c>
      <c r="Q14" s="13">
        <f t="shared" si="3"/>
        <v>-2213657628</v>
      </c>
      <c r="S14" s="43">
        <f t="shared" si="0"/>
        <v>504019106</v>
      </c>
      <c r="T14" s="43">
        <f t="shared" si="1"/>
        <v>0</v>
      </c>
    </row>
    <row r="15" spans="1:20" ht="21.75" customHeight="1" x14ac:dyDescent="0.2">
      <c r="A15" s="6" t="s">
        <v>102</v>
      </c>
      <c r="C15" s="18">
        <v>53899976</v>
      </c>
      <c r="E15" s="18">
        <v>86101888726</v>
      </c>
      <c r="G15" s="13">
        <v>73939394177</v>
      </c>
      <c r="I15" s="13">
        <f t="shared" si="2"/>
        <v>12162494549</v>
      </c>
      <c r="K15" s="18">
        <v>53899976</v>
      </c>
      <c r="M15" s="13">
        <v>86101888726</v>
      </c>
      <c r="O15" s="18">
        <v>102278256028</v>
      </c>
      <c r="Q15" s="13">
        <f t="shared" si="3"/>
        <v>-16176367302</v>
      </c>
      <c r="S15" s="43">
        <f t="shared" si="0"/>
        <v>12162494549</v>
      </c>
      <c r="T15" s="43">
        <f t="shared" si="1"/>
        <v>0</v>
      </c>
    </row>
    <row r="16" spans="1:20" ht="21.75" customHeight="1" x14ac:dyDescent="0.2">
      <c r="A16" s="6" t="s">
        <v>21</v>
      </c>
      <c r="C16" s="18">
        <v>17000000</v>
      </c>
      <c r="E16" s="18">
        <v>47773048950</v>
      </c>
      <c r="G16" s="13">
        <v>40557240000</v>
      </c>
      <c r="I16" s="13">
        <f t="shared" si="2"/>
        <v>7215808950</v>
      </c>
      <c r="K16" s="18">
        <v>17000000</v>
      </c>
      <c r="M16" s="13">
        <v>47773048950</v>
      </c>
      <c r="O16" s="18">
        <v>66479308452</v>
      </c>
      <c r="Q16" s="13">
        <f t="shared" si="3"/>
        <v>-18706259502</v>
      </c>
      <c r="S16" s="43">
        <f t="shared" si="0"/>
        <v>7215808950</v>
      </c>
      <c r="T16" s="43">
        <f t="shared" si="1"/>
        <v>0</v>
      </c>
    </row>
    <row r="17" spans="1:20" ht="21.75" customHeight="1" x14ac:dyDescent="0.2">
      <c r="A17" s="6" t="s">
        <v>31</v>
      </c>
      <c r="C17" s="18">
        <v>10000000</v>
      </c>
      <c r="E17" s="18">
        <v>33867283500</v>
      </c>
      <c r="G17" s="13">
        <v>28817509500</v>
      </c>
      <c r="I17" s="13">
        <f t="shared" si="2"/>
        <v>5049774000</v>
      </c>
      <c r="K17" s="18">
        <v>10000000</v>
      </c>
      <c r="M17" s="13">
        <v>33867283500</v>
      </c>
      <c r="O17" s="18">
        <v>47541499073</v>
      </c>
      <c r="Q17" s="13">
        <f t="shared" si="3"/>
        <v>-13674215573</v>
      </c>
      <c r="S17" s="43">
        <f t="shared" si="0"/>
        <v>5049774000</v>
      </c>
      <c r="T17" s="43">
        <f t="shared" si="1"/>
        <v>0</v>
      </c>
    </row>
    <row r="18" spans="1:20" ht="21.75" customHeight="1" x14ac:dyDescent="0.2">
      <c r="A18" s="6" t="s">
        <v>33</v>
      </c>
      <c r="C18" s="18">
        <v>2570695</v>
      </c>
      <c r="E18" s="18">
        <v>9920060333</v>
      </c>
      <c r="G18" s="13">
        <v>8966896370</v>
      </c>
      <c r="I18" s="13">
        <f t="shared" si="2"/>
        <v>953163963</v>
      </c>
      <c r="K18" s="18">
        <v>2570695</v>
      </c>
      <c r="M18" s="13">
        <v>9920060334</v>
      </c>
      <c r="O18" s="18">
        <v>10194245228</v>
      </c>
      <c r="Q18" s="13">
        <f t="shared" si="3"/>
        <v>-274184894</v>
      </c>
      <c r="S18" s="43">
        <f t="shared" si="0"/>
        <v>953163963</v>
      </c>
      <c r="T18" s="43">
        <f t="shared" si="1"/>
        <v>0</v>
      </c>
    </row>
    <row r="19" spans="1:20" ht="21.75" customHeight="1" x14ac:dyDescent="0.2">
      <c r="A19" s="6" t="s">
        <v>26</v>
      </c>
      <c r="C19" s="18">
        <v>28238976</v>
      </c>
      <c r="E19" s="18">
        <v>68072063675</v>
      </c>
      <c r="G19" s="13">
        <v>61699957095</v>
      </c>
      <c r="I19" s="13">
        <f t="shared" si="2"/>
        <v>6372106580</v>
      </c>
      <c r="K19" s="18">
        <v>28238976</v>
      </c>
      <c r="M19" s="13">
        <v>68072063675</v>
      </c>
      <c r="O19" s="18">
        <v>79329125361</v>
      </c>
      <c r="Q19" s="13">
        <f t="shared" si="3"/>
        <v>-11257061686</v>
      </c>
      <c r="S19" s="43">
        <f t="shared" si="0"/>
        <v>6372106580</v>
      </c>
      <c r="T19" s="43">
        <f t="shared" si="1"/>
        <v>0</v>
      </c>
    </row>
    <row r="20" spans="1:20" ht="21.75" customHeight="1" x14ac:dyDescent="0.2">
      <c r="A20" s="6" t="s">
        <v>25</v>
      </c>
      <c r="C20" s="18">
        <v>19707492</v>
      </c>
      <c r="E20" s="18">
        <v>76499857610</v>
      </c>
      <c r="G20" s="13">
        <v>68820486500</v>
      </c>
      <c r="I20" s="13">
        <f t="shared" si="2"/>
        <v>7679371110</v>
      </c>
      <c r="K20" s="18">
        <v>19707492</v>
      </c>
      <c r="M20" s="13">
        <v>76499857610</v>
      </c>
      <c r="O20" s="18">
        <v>85993855840</v>
      </c>
      <c r="Q20" s="13">
        <f t="shared" si="3"/>
        <v>-9493998230</v>
      </c>
      <c r="S20" s="43">
        <f t="shared" si="0"/>
        <v>7679371110</v>
      </c>
      <c r="T20" s="43">
        <f t="shared" si="1"/>
        <v>0</v>
      </c>
    </row>
    <row r="21" spans="1:20" ht="21.75" customHeight="1" x14ac:dyDescent="0.2">
      <c r="A21" s="7" t="s">
        <v>19</v>
      </c>
      <c r="C21" s="20">
        <v>49400000</v>
      </c>
      <c r="E21" s="20">
        <v>77096529900</v>
      </c>
      <c r="G21" s="14">
        <v>64083421350</v>
      </c>
      <c r="I21" s="13">
        <f t="shared" si="2"/>
        <v>13013108550</v>
      </c>
      <c r="K21" s="20">
        <v>49400000</v>
      </c>
      <c r="M21" s="14">
        <v>77096529900</v>
      </c>
      <c r="O21" s="20">
        <v>132550404953</v>
      </c>
      <c r="Q21" s="13">
        <f t="shared" si="3"/>
        <v>-55453875053</v>
      </c>
      <c r="S21" s="43">
        <f t="shared" si="0"/>
        <v>13013108550</v>
      </c>
      <c r="T21" s="43">
        <f t="shared" si="1"/>
        <v>0</v>
      </c>
    </row>
    <row r="22" spans="1:20" ht="21.75" customHeight="1" thickBot="1" x14ac:dyDescent="0.25">
      <c r="A22" s="9" t="s">
        <v>34</v>
      </c>
      <c r="C22" s="21" t="s">
        <v>105</v>
      </c>
      <c r="E22" s="21">
        <f>SUM(E8:E21)</f>
        <v>671347702292</v>
      </c>
      <c r="G22" s="15">
        <f>SUM(G8:G21)</f>
        <v>594280860516</v>
      </c>
      <c r="I22" s="15">
        <f>SUM(I8:I21)</f>
        <v>77066841776</v>
      </c>
      <c r="K22" s="21" t="s">
        <v>105</v>
      </c>
      <c r="M22" s="15">
        <f>SUM(M8:M21)</f>
        <v>671347702293</v>
      </c>
      <c r="O22" s="21">
        <f>SUM(O8:O21)</f>
        <v>856620607796</v>
      </c>
      <c r="Q22" s="15">
        <f>SUM(Q8:Q21)</f>
        <v>-185272905503</v>
      </c>
      <c r="S22" s="43">
        <f t="shared" si="0"/>
        <v>77066841776</v>
      </c>
      <c r="T22" s="43">
        <f t="shared" si="1"/>
        <v>0</v>
      </c>
    </row>
    <row r="23" spans="1:20" ht="13.5" thickTop="1" x14ac:dyDescent="0.2"/>
    <row r="24" spans="1:20" x14ac:dyDescent="0.2">
      <c r="E24" s="54"/>
      <c r="F24" s="44"/>
      <c r="G24" s="44"/>
      <c r="H24" s="44"/>
      <c r="I24" s="55"/>
      <c r="J24" s="44"/>
      <c r="K24" s="44"/>
      <c r="L24" s="44"/>
      <c r="M24" s="44"/>
      <c r="N24" s="44"/>
      <c r="O24" s="44"/>
      <c r="P24" s="44"/>
      <c r="Q24" s="49"/>
      <c r="R24" s="44"/>
    </row>
    <row r="25" spans="1:20" x14ac:dyDescent="0.2"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</row>
    <row r="26" spans="1:20" x14ac:dyDescent="0.2"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</row>
    <row r="27" spans="1:20" x14ac:dyDescent="0.2"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28"/>
  <sheetViews>
    <sheetView rightToLeft="1" view="pageBreakPreview" zoomScaleNormal="100" zoomScaleSheetLayoutView="100" workbookViewId="0">
      <selection activeCell="A9" sqref="A9:C9"/>
    </sheetView>
  </sheetViews>
  <sheetFormatPr defaultRowHeight="12.75" x14ac:dyDescent="0.2"/>
  <cols>
    <col min="1" max="1" width="3.5703125" customWidth="1"/>
    <col min="2" max="2" width="2.5703125" customWidth="1"/>
    <col min="3" max="3" width="23.42578125" customWidth="1"/>
    <col min="4" max="4" width="1.28515625" customWidth="1"/>
    <col min="5" max="5" width="14.5703125" customWidth="1"/>
    <col min="6" max="6" width="1.28515625" customWidth="1"/>
    <col min="7" max="7" width="21.5703125" customWidth="1"/>
    <col min="8" max="8" width="1.28515625" customWidth="1"/>
    <col min="9" max="9" width="19.5703125" customWidth="1"/>
    <col min="10" max="10" width="1.28515625" customWidth="1"/>
    <col min="11" max="11" width="14.28515625" customWidth="1"/>
    <col min="12" max="12" width="1.28515625" customWidth="1"/>
    <col min="13" max="13" width="14.28515625" customWidth="1"/>
    <col min="14" max="14" width="1.28515625" customWidth="1"/>
    <col min="15" max="15" width="14.28515625" customWidth="1"/>
    <col min="16" max="16" width="1.28515625" customWidth="1"/>
    <col min="17" max="17" width="20.28515625" customWidth="1"/>
    <col min="18" max="18" width="1.28515625" customWidth="1"/>
    <col min="19" max="19" width="15.5703125" customWidth="1"/>
    <col min="20" max="20" width="1.28515625" customWidth="1"/>
    <col min="21" max="21" width="17.140625" customWidth="1"/>
    <col min="22" max="22" width="1.28515625" customWidth="1"/>
    <col min="23" max="23" width="27.140625" customWidth="1"/>
    <col min="24" max="24" width="1.28515625" customWidth="1"/>
    <col min="25" max="25" width="16.85546875" customWidth="1"/>
    <col min="26" max="26" width="1.28515625" customWidth="1"/>
    <col min="27" max="27" width="20" customWidth="1"/>
  </cols>
  <sheetData>
    <row r="1" spans="1:30" ht="29.1" customHeight="1" x14ac:dyDescent="0.2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</row>
    <row r="2" spans="1:30" ht="21.75" customHeight="1" x14ac:dyDescent="0.2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</row>
    <row r="3" spans="1:30" ht="21.75" customHeight="1" x14ac:dyDescent="0.2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</row>
    <row r="4" spans="1:30" ht="20.25" customHeight="1" x14ac:dyDescent="0.2">
      <c r="A4" s="27" t="s">
        <v>3</v>
      </c>
      <c r="B4" s="59" t="s">
        <v>4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</row>
    <row r="5" spans="1:30" ht="20.25" customHeight="1" x14ac:dyDescent="0.2">
      <c r="A5" s="60" t="s">
        <v>5</v>
      </c>
      <c r="B5" s="60"/>
      <c r="C5" s="59" t="s">
        <v>6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</row>
    <row r="6" spans="1:30" ht="14.45" customHeight="1" x14ac:dyDescent="0.2">
      <c r="E6" s="61" t="s">
        <v>7</v>
      </c>
      <c r="F6" s="61"/>
      <c r="G6" s="61"/>
      <c r="H6" s="61"/>
      <c r="I6" s="61"/>
      <c r="K6" s="61" t="s">
        <v>8</v>
      </c>
      <c r="L6" s="61"/>
      <c r="M6" s="61"/>
      <c r="N6" s="61"/>
      <c r="O6" s="61"/>
      <c r="P6" s="61"/>
      <c r="Q6" s="61"/>
      <c r="S6" s="61" t="s">
        <v>9</v>
      </c>
      <c r="T6" s="61"/>
      <c r="U6" s="61"/>
      <c r="V6" s="61"/>
      <c r="W6" s="61"/>
      <c r="X6" s="61"/>
      <c r="Y6" s="61"/>
      <c r="Z6" s="61"/>
      <c r="AA6" s="61"/>
    </row>
    <row r="7" spans="1:30" ht="14.45" customHeight="1" x14ac:dyDescent="0.2">
      <c r="E7" s="3"/>
      <c r="F7" s="3"/>
      <c r="G7" s="3"/>
      <c r="H7" s="3"/>
      <c r="I7" s="3"/>
      <c r="K7" s="62" t="s">
        <v>10</v>
      </c>
      <c r="L7" s="62"/>
      <c r="M7" s="62"/>
      <c r="N7" s="3"/>
      <c r="O7" s="62" t="s">
        <v>11</v>
      </c>
      <c r="P7" s="62"/>
      <c r="Q7" s="62"/>
      <c r="S7" s="3"/>
      <c r="T7" s="3"/>
      <c r="U7" s="3"/>
      <c r="V7" s="3"/>
      <c r="W7" s="3"/>
      <c r="X7" s="3"/>
      <c r="Y7" s="3"/>
      <c r="Z7" s="3"/>
      <c r="AA7" s="3"/>
    </row>
    <row r="8" spans="1:30" ht="14.45" customHeight="1" x14ac:dyDescent="0.2">
      <c r="A8" s="61" t="s">
        <v>12</v>
      </c>
      <c r="B8" s="61"/>
      <c r="C8" s="61"/>
      <c r="E8" s="48" t="s">
        <v>13</v>
      </c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17</v>
      </c>
      <c r="W8" s="2" t="s">
        <v>14</v>
      </c>
      <c r="Y8" s="2" t="s">
        <v>15</v>
      </c>
      <c r="AA8" s="2" t="s">
        <v>18</v>
      </c>
    </row>
    <row r="9" spans="1:30" ht="21.75" customHeight="1" x14ac:dyDescent="0.2">
      <c r="A9" s="63" t="s">
        <v>19</v>
      </c>
      <c r="B9" s="63"/>
      <c r="C9" s="63"/>
      <c r="E9" s="47">
        <v>49400000</v>
      </c>
      <c r="F9" s="16"/>
      <c r="G9" s="17">
        <v>132550404953</v>
      </c>
      <c r="H9" s="16"/>
      <c r="I9" s="17">
        <v>64083421350</v>
      </c>
      <c r="J9" s="16"/>
      <c r="K9" s="17">
        <v>0</v>
      </c>
      <c r="L9" s="16"/>
      <c r="M9" s="17">
        <v>0</v>
      </c>
      <c r="N9" s="16"/>
      <c r="O9" s="12">
        <v>0</v>
      </c>
      <c r="P9" s="16"/>
      <c r="Q9" s="17">
        <v>0</v>
      </c>
      <c r="R9" s="16"/>
      <c r="S9" s="17">
        <v>49400000</v>
      </c>
      <c r="T9" s="16"/>
      <c r="U9" s="17">
        <v>1570</v>
      </c>
      <c r="V9" s="16"/>
      <c r="W9" s="17">
        <v>132550404953</v>
      </c>
      <c r="X9" s="16"/>
      <c r="Y9" s="17">
        <v>77096529900</v>
      </c>
      <c r="Z9" s="16"/>
      <c r="AA9" s="24">
        <f>Y9/738878156058</f>
        <v>0.10434268392953834</v>
      </c>
      <c r="AB9" s="22"/>
      <c r="AD9" s="28"/>
    </row>
    <row r="10" spans="1:30" ht="21.75" customHeight="1" x14ac:dyDescent="0.2">
      <c r="A10" s="64" t="s">
        <v>20</v>
      </c>
      <c r="B10" s="64"/>
      <c r="C10" s="64"/>
      <c r="E10" s="45">
        <v>58200000</v>
      </c>
      <c r="F10" s="16"/>
      <c r="G10" s="18">
        <v>186940713803</v>
      </c>
      <c r="H10" s="16"/>
      <c r="I10" s="18">
        <v>137633976090</v>
      </c>
      <c r="J10" s="16"/>
      <c r="K10" s="18">
        <v>0</v>
      </c>
      <c r="L10" s="16"/>
      <c r="M10" s="18">
        <v>0</v>
      </c>
      <c r="N10" s="16"/>
      <c r="O10" s="13">
        <v>0</v>
      </c>
      <c r="P10" s="16"/>
      <c r="Q10" s="18">
        <v>0</v>
      </c>
      <c r="R10" s="16"/>
      <c r="S10" s="18">
        <v>58200000</v>
      </c>
      <c r="T10" s="16"/>
      <c r="U10" s="18">
        <v>2560</v>
      </c>
      <c r="V10" s="16"/>
      <c r="W10" s="18">
        <v>186940713803</v>
      </c>
      <c r="X10" s="16"/>
      <c r="Y10" s="18">
        <v>148105497600</v>
      </c>
      <c r="Z10" s="16"/>
      <c r="AA10" s="25">
        <f>Y10/738878156058</f>
        <v>0.20044644219848085</v>
      </c>
      <c r="AB10" s="22"/>
      <c r="AD10" s="28"/>
    </row>
    <row r="11" spans="1:30" ht="21.75" customHeight="1" x14ac:dyDescent="0.2">
      <c r="A11" s="64" t="s">
        <v>21</v>
      </c>
      <c r="B11" s="64"/>
      <c r="C11" s="64"/>
      <c r="E11" s="45">
        <v>17000000</v>
      </c>
      <c r="F11" s="16"/>
      <c r="G11" s="18">
        <v>66479308452</v>
      </c>
      <c r="H11" s="16"/>
      <c r="I11" s="18">
        <v>40557240000</v>
      </c>
      <c r="J11" s="16"/>
      <c r="K11" s="18">
        <v>0</v>
      </c>
      <c r="L11" s="16"/>
      <c r="M11" s="18">
        <v>0</v>
      </c>
      <c r="N11" s="16"/>
      <c r="O11" s="13">
        <v>0</v>
      </c>
      <c r="P11" s="16"/>
      <c r="Q11" s="18">
        <v>0</v>
      </c>
      <c r="R11" s="16"/>
      <c r="S11" s="18">
        <v>17000000</v>
      </c>
      <c r="T11" s="16"/>
      <c r="U11" s="18">
        <v>2827</v>
      </c>
      <c r="V11" s="16"/>
      <c r="W11" s="18">
        <v>66479308452</v>
      </c>
      <c r="X11" s="16"/>
      <c r="Y11" s="18">
        <v>47773048950</v>
      </c>
      <c r="Z11" s="16"/>
      <c r="AA11" s="25">
        <f t="shared" ref="AA11:AA24" si="0">Y11/738878156058</f>
        <v>6.4656193390361841E-2</v>
      </c>
      <c r="AB11" s="22"/>
      <c r="AD11" s="28"/>
    </row>
    <row r="12" spans="1:30" ht="21.75" customHeight="1" x14ac:dyDescent="0.2">
      <c r="A12" s="64" t="s">
        <v>22</v>
      </c>
      <c r="B12" s="64"/>
      <c r="C12" s="64"/>
      <c r="E12" s="45">
        <v>2362500</v>
      </c>
      <c r="F12" s="16"/>
      <c r="G12" s="18">
        <v>5947224425</v>
      </c>
      <c r="H12" s="16"/>
      <c r="I12" s="18">
        <v>5817093620.625</v>
      </c>
      <c r="J12" s="16"/>
      <c r="K12" s="18">
        <v>0</v>
      </c>
      <c r="L12" s="16"/>
      <c r="M12" s="18">
        <v>0</v>
      </c>
      <c r="N12" s="16"/>
      <c r="O12" s="13">
        <v>0</v>
      </c>
      <c r="P12" s="16"/>
      <c r="Q12" s="18">
        <v>0</v>
      </c>
      <c r="R12" s="16"/>
      <c r="S12" s="18">
        <v>2362500</v>
      </c>
      <c r="T12" s="16"/>
      <c r="U12" s="18">
        <v>2585</v>
      </c>
      <c r="V12" s="16"/>
      <c r="W12" s="18">
        <v>5947224425</v>
      </c>
      <c r="X12" s="16"/>
      <c r="Y12" s="18">
        <v>6070725478.125</v>
      </c>
      <c r="Z12" s="16"/>
      <c r="AA12" s="25">
        <f t="shared" si="0"/>
        <v>8.2161387887185883E-3</v>
      </c>
      <c r="AB12" s="22"/>
      <c r="AD12" s="28"/>
    </row>
    <row r="13" spans="1:30" ht="21.75" customHeight="1" x14ac:dyDescent="0.2">
      <c r="A13" s="64" t="s">
        <v>23</v>
      </c>
      <c r="B13" s="64"/>
      <c r="C13" s="64"/>
      <c r="E13" s="45">
        <v>5000000</v>
      </c>
      <c r="F13" s="16"/>
      <c r="G13" s="18">
        <v>28666627819</v>
      </c>
      <c r="H13" s="16"/>
      <c r="I13" s="18">
        <v>20099691000</v>
      </c>
      <c r="J13" s="16"/>
      <c r="K13" s="18">
        <v>0</v>
      </c>
      <c r="L13" s="16"/>
      <c r="M13" s="18">
        <v>0</v>
      </c>
      <c r="N13" s="16"/>
      <c r="O13" s="13">
        <v>-5000000</v>
      </c>
      <c r="P13" s="16"/>
      <c r="Q13" s="18">
        <v>20957152731</v>
      </c>
      <c r="R13" s="16"/>
      <c r="S13" s="18">
        <v>0</v>
      </c>
      <c r="T13" s="16"/>
      <c r="U13" s="18">
        <v>0</v>
      </c>
      <c r="V13" s="16"/>
      <c r="W13" s="18">
        <v>0</v>
      </c>
      <c r="X13" s="16"/>
      <c r="Y13" s="18">
        <v>0</v>
      </c>
      <c r="Z13" s="16"/>
      <c r="AA13" s="25">
        <f t="shared" si="0"/>
        <v>0</v>
      </c>
      <c r="AB13" s="22"/>
      <c r="AD13" s="28"/>
    </row>
    <row r="14" spans="1:30" ht="21.75" customHeight="1" x14ac:dyDescent="0.2">
      <c r="A14" s="64" t="s">
        <v>24</v>
      </c>
      <c r="B14" s="64"/>
      <c r="C14" s="64"/>
      <c r="E14" s="45">
        <v>6000000</v>
      </c>
      <c r="F14" s="16"/>
      <c r="G14" s="18">
        <v>20773259533</v>
      </c>
      <c r="H14" s="16"/>
      <c r="I14" s="18">
        <v>17505220500</v>
      </c>
      <c r="J14" s="16"/>
      <c r="K14" s="18">
        <v>0</v>
      </c>
      <c r="L14" s="16"/>
      <c r="M14" s="18">
        <v>0</v>
      </c>
      <c r="N14" s="16"/>
      <c r="O14" s="13">
        <v>0</v>
      </c>
      <c r="P14" s="16"/>
      <c r="Q14" s="18">
        <v>0</v>
      </c>
      <c r="R14" s="16"/>
      <c r="S14" s="18">
        <v>6000000</v>
      </c>
      <c r="T14" s="16"/>
      <c r="U14" s="18">
        <v>3313</v>
      </c>
      <c r="V14" s="16"/>
      <c r="W14" s="18">
        <v>20773259533</v>
      </c>
      <c r="X14" s="16"/>
      <c r="Y14" s="18">
        <v>19759725900</v>
      </c>
      <c r="Z14" s="16"/>
      <c r="AA14" s="25">
        <f t="shared" si="0"/>
        <v>2.6742874637708077E-2</v>
      </c>
      <c r="AB14" s="22"/>
      <c r="AD14" s="28"/>
    </row>
    <row r="15" spans="1:30" ht="21.75" customHeight="1" x14ac:dyDescent="0.2">
      <c r="A15" s="64" t="s">
        <v>25</v>
      </c>
      <c r="B15" s="64"/>
      <c r="C15" s="64"/>
      <c r="E15" s="45">
        <v>19707492</v>
      </c>
      <c r="F15" s="16"/>
      <c r="G15" s="18">
        <v>85993855840</v>
      </c>
      <c r="H15" s="16"/>
      <c r="I15" s="18">
        <v>68820486500.593796</v>
      </c>
      <c r="J15" s="16"/>
      <c r="K15" s="18">
        <v>0</v>
      </c>
      <c r="L15" s="16"/>
      <c r="M15" s="18">
        <v>0</v>
      </c>
      <c r="N15" s="16"/>
      <c r="O15" s="13">
        <v>0</v>
      </c>
      <c r="P15" s="16"/>
      <c r="Q15" s="18">
        <v>0</v>
      </c>
      <c r="R15" s="16"/>
      <c r="S15" s="18">
        <v>19707492</v>
      </c>
      <c r="T15" s="16"/>
      <c r="U15" s="18">
        <v>3905</v>
      </c>
      <c r="V15" s="16"/>
      <c r="W15" s="18">
        <v>85993855840</v>
      </c>
      <c r="X15" s="16"/>
      <c r="Y15" s="18">
        <v>76499857610.253006</v>
      </c>
      <c r="Z15" s="16"/>
      <c r="AA15" s="25">
        <f t="shared" si="0"/>
        <v>0.10353514579235709</v>
      </c>
      <c r="AB15" s="22"/>
      <c r="AD15" s="28"/>
    </row>
    <row r="16" spans="1:30" ht="21.75" customHeight="1" x14ac:dyDescent="0.2">
      <c r="A16" s="64" t="s">
        <v>26</v>
      </c>
      <c r="B16" s="64"/>
      <c r="C16" s="64"/>
      <c r="E16" s="45">
        <v>28238976</v>
      </c>
      <c r="F16" s="16"/>
      <c r="G16" s="18">
        <v>79329125361</v>
      </c>
      <c r="H16" s="16"/>
      <c r="I16" s="18">
        <v>61699957095.974403</v>
      </c>
      <c r="J16" s="16"/>
      <c r="K16" s="18">
        <v>0</v>
      </c>
      <c r="L16" s="16"/>
      <c r="M16" s="18">
        <v>0</v>
      </c>
      <c r="N16" s="16"/>
      <c r="O16" s="13">
        <v>0</v>
      </c>
      <c r="P16" s="16"/>
      <c r="Q16" s="18">
        <v>0</v>
      </c>
      <c r="R16" s="16"/>
      <c r="S16" s="18">
        <v>28238976</v>
      </c>
      <c r="T16" s="16"/>
      <c r="U16" s="18">
        <v>2425</v>
      </c>
      <c r="V16" s="16"/>
      <c r="W16" s="18">
        <v>79329125361</v>
      </c>
      <c r="X16" s="16"/>
      <c r="Y16" s="18">
        <v>68072063675.040001</v>
      </c>
      <c r="Z16" s="16"/>
      <c r="AA16" s="25">
        <f t="shared" si="0"/>
        <v>9.2128943205213018E-2</v>
      </c>
      <c r="AB16" s="22"/>
      <c r="AD16" s="28"/>
    </row>
    <row r="17" spans="1:30" ht="21.75" customHeight="1" x14ac:dyDescent="0.2">
      <c r="A17" s="64" t="s">
        <v>27</v>
      </c>
      <c r="B17" s="64"/>
      <c r="C17" s="64"/>
      <c r="E17" s="45">
        <v>286461</v>
      </c>
      <c r="F17" s="16"/>
      <c r="G17" s="18">
        <v>6880817598</v>
      </c>
      <c r="H17" s="16"/>
      <c r="I17" s="18">
        <v>4163140864.0710001</v>
      </c>
      <c r="J17" s="16"/>
      <c r="K17" s="18">
        <v>0</v>
      </c>
      <c r="L17" s="16"/>
      <c r="M17" s="18">
        <v>0</v>
      </c>
      <c r="N17" s="16"/>
      <c r="O17" s="13">
        <v>0</v>
      </c>
      <c r="P17" s="16"/>
      <c r="Q17" s="18">
        <v>0</v>
      </c>
      <c r="R17" s="16"/>
      <c r="S17" s="18">
        <v>286461</v>
      </c>
      <c r="T17" s="16"/>
      <c r="U17" s="18">
        <v>16390</v>
      </c>
      <c r="V17" s="16"/>
      <c r="W17" s="18">
        <v>6880817598</v>
      </c>
      <c r="X17" s="16"/>
      <c r="Y17" s="18">
        <v>4667159970.0495005</v>
      </c>
      <c r="Z17" s="16"/>
      <c r="AA17" s="25">
        <f t="shared" si="0"/>
        <v>6.3165488542107351E-3</v>
      </c>
      <c r="AB17" s="22"/>
      <c r="AD17" s="28"/>
    </row>
    <row r="18" spans="1:30" ht="21.75" customHeight="1" x14ac:dyDescent="0.2">
      <c r="A18" s="64" t="s">
        <v>97</v>
      </c>
      <c r="B18" s="64"/>
      <c r="C18" s="64"/>
      <c r="E18" s="45">
        <v>8000000</v>
      </c>
      <c r="F18" s="16"/>
      <c r="G18" s="18">
        <v>50919980049</v>
      </c>
      <c r="H18" s="16"/>
      <c r="I18" s="18">
        <v>35857371600</v>
      </c>
      <c r="J18" s="16"/>
      <c r="K18" s="18">
        <v>0</v>
      </c>
      <c r="L18" s="16"/>
      <c r="M18" s="18">
        <v>0</v>
      </c>
      <c r="N18" s="16"/>
      <c r="O18" s="13">
        <v>0</v>
      </c>
      <c r="P18" s="16"/>
      <c r="Q18" s="18">
        <v>0</v>
      </c>
      <c r="R18" s="16"/>
      <c r="S18" s="18">
        <v>8000000</v>
      </c>
      <c r="T18" s="16"/>
      <c r="U18" s="18">
        <v>5420</v>
      </c>
      <c r="V18" s="16"/>
      <c r="W18" s="18">
        <v>50919980049</v>
      </c>
      <c r="X18" s="16"/>
      <c r="Y18" s="18">
        <v>43102008000</v>
      </c>
      <c r="Z18" s="16"/>
      <c r="AA18" s="25">
        <f t="shared" si="0"/>
        <v>5.8334392005786412E-2</v>
      </c>
      <c r="AB18" s="22"/>
      <c r="AD18" s="28"/>
    </row>
    <row r="19" spans="1:30" ht="21.75" customHeight="1" x14ac:dyDescent="0.2">
      <c r="A19" s="64" t="s">
        <v>28</v>
      </c>
      <c r="B19" s="64"/>
      <c r="C19" s="64"/>
      <c r="E19" s="45">
        <v>7000000</v>
      </c>
      <c r="F19" s="16"/>
      <c r="G19" s="18">
        <v>30463799153</v>
      </c>
      <c r="H19" s="16"/>
      <c r="I19" s="18">
        <v>20492340750</v>
      </c>
      <c r="J19" s="16"/>
      <c r="K19" s="18">
        <v>0</v>
      </c>
      <c r="L19" s="16"/>
      <c r="M19" s="18">
        <v>0</v>
      </c>
      <c r="N19" s="16"/>
      <c r="O19" s="13">
        <v>0</v>
      </c>
      <c r="P19" s="16"/>
      <c r="Q19" s="18">
        <v>0</v>
      </c>
      <c r="R19" s="16"/>
      <c r="S19" s="18">
        <v>7000000</v>
      </c>
      <c r="T19" s="16"/>
      <c r="U19" s="18">
        <v>3627</v>
      </c>
      <c r="V19" s="16"/>
      <c r="W19" s="18">
        <v>30463799153</v>
      </c>
      <c r="X19" s="16"/>
      <c r="Y19" s="18">
        <v>25237935450</v>
      </c>
      <c r="Z19" s="16"/>
      <c r="AA19" s="25">
        <f t="shared" si="0"/>
        <v>3.4157100522022858E-2</v>
      </c>
      <c r="AB19" s="22"/>
      <c r="AD19" s="28"/>
    </row>
    <row r="20" spans="1:30" ht="21.75" customHeight="1" x14ac:dyDescent="0.2">
      <c r="A20" s="64" t="s">
        <v>29</v>
      </c>
      <c r="B20" s="64"/>
      <c r="C20" s="64"/>
      <c r="E20" s="45">
        <v>6000000</v>
      </c>
      <c r="F20" s="16"/>
      <c r="G20" s="18">
        <v>30328118300</v>
      </c>
      <c r="H20" s="16"/>
      <c r="I20" s="18">
        <v>25926812100</v>
      </c>
      <c r="J20" s="16"/>
      <c r="K20" s="18">
        <v>0</v>
      </c>
      <c r="L20" s="16"/>
      <c r="M20" s="18">
        <v>0</v>
      </c>
      <c r="N20" s="16"/>
      <c r="O20" s="13">
        <v>0</v>
      </c>
      <c r="P20" s="16"/>
      <c r="Q20" s="18">
        <v>0</v>
      </c>
      <c r="R20" s="16"/>
      <c r="S20" s="18">
        <v>6000000</v>
      </c>
      <c r="T20" s="16"/>
      <c r="U20" s="18">
        <v>4204</v>
      </c>
      <c r="V20" s="16"/>
      <c r="W20" s="18">
        <v>30328118300</v>
      </c>
      <c r="X20" s="16"/>
      <c r="Y20" s="18">
        <v>25073917200</v>
      </c>
      <c r="Z20" s="16"/>
      <c r="AA20" s="25">
        <f t="shared" si="0"/>
        <v>3.393511771111523E-2</v>
      </c>
      <c r="AB20" s="22"/>
      <c r="AD20" s="28"/>
    </row>
    <row r="21" spans="1:30" ht="21.75" customHeight="1" x14ac:dyDescent="0.2">
      <c r="A21" s="64" t="s">
        <v>30</v>
      </c>
      <c r="B21" s="64"/>
      <c r="C21" s="64"/>
      <c r="E21" s="45">
        <v>53899976</v>
      </c>
      <c r="F21" s="16"/>
      <c r="G21" s="18">
        <v>102278256028</v>
      </c>
      <c r="H21" s="16"/>
      <c r="I21" s="18">
        <v>73939394177.063995</v>
      </c>
      <c r="J21" s="16"/>
      <c r="K21" s="18">
        <v>0</v>
      </c>
      <c r="L21" s="16"/>
      <c r="M21" s="18">
        <v>0</v>
      </c>
      <c r="N21" s="16"/>
      <c r="O21" s="13">
        <v>0</v>
      </c>
      <c r="P21" s="16"/>
      <c r="Q21" s="18">
        <v>0</v>
      </c>
      <c r="R21" s="16"/>
      <c r="S21" s="18">
        <v>53899976</v>
      </c>
      <c r="T21" s="16"/>
      <c r="U21" s="18">
        <v>1607</v>
      </c>
      <c r="V21" s="16"/>
      <c r="W21" s="18">
        <v>102278256028</v>
      </c>
      <c r="X21" s="16"/>
      <c r="Y21" s="18">
        <v>86101888726.479599</v>
      </c>
      <c r="Z21" s="16"/>
      <c r="AA21" s="25">
        <f t="shared" si="0"/>
        <v>0.1165305646411894</v>
      </c>
      <c r="AB21" s="22"/>
      <c r="AD21" s="28"/>
    </row>
    <row r="22" spans="1:30" ht="21.75" customHeight="1" x14ac:dyDescent="0.2">
      <c r="A22" s="64" t="s">
        <v>31</v>
      </c>
      <c r="B22" s="64"/>
      <c r="C22" s="64"/>
      <c r="E22" s="45">
        <v>10000000</v>
      </c>
      <c r="F22" s="16"/>
      <c r="G22" s="18">
        <v>47541499073</v>
      </c>
      <c r="H22" s="16"/>
      <c r="I22" s="18">
        <v>28817509500</v>
      </c>
      <c r="J22" s="16"/>
      <c r="K22" s="18">
        <v>0</v>
      </c>
      <c r="L22" s="16"/>
      <c r="M22" s="18">
        <v>0</v>
      </c>
      <c r="N22" s="16"/>
      <c r="O22" s="13">
        <v>0</v>
      </c>
      <c r="P22" s="16"/>
      <c r="Q22" s="18">
        <v>0</v>
      </c>
      <c r="R22" s="16"/>
      <c r="S22" s="18">
        <v>10000000</v>
      </c>
      <c r="T22" s="16"/>
      <c r="U22" s="18">
        <v>3407</v>
      </c>
      <c r="V22" s="16"/>
      <c r="W22" s="18">
        <v>47541499073</v>
      </c>
      <c r="X22" s="16"/>
      <c r="Y22" s="18">
        <v>33867283500</v>
      </c>
      <c r="Z22" s="16"/>
      <c r="AA22" s="25">
        <f t="shared" si="0"/>
        <v>4.5836087076502378E-2</v>
      </c>
      <c r="AB22" s="22"/>
      <c r="AD22" s="28"/>
    </row>
    <row r="23" spans="1:30" ht="21.75" customHeight="1" x14ac:dyDescent="0.2">
      <c r="A23" s="64" t="s">
        <v>32</v>
      </c>
      <c r="B23" s="64"/>
      <c r="C23" s="64"/>
      <c r="E23" s="45">
        <v>4000000</v>
      </c>
      <c r="F23" s="16"/>
      <c r="G23" s="18">
        <v>28406336500</v>
      </c>
      <c r="H23" s="16"/>
      <c r="I23" s="18">
        <v>25606728000</v>
      </c>
      <c r="J23" s="16"/>
      <c r="K23" s="18">
        <v>0</v>
      </c>
      <c r="L23" s="16"/>
      <c r="M23" s="18">
        <v>0</v>
      </c>
      <c r="N23" s="16"/>
      <c r="O23" s="13">
        <v>-4000000</v>
      </c>
      <c r="P23" s="16"/>
      <c r="Q23" s="18">
        <v>24965553689</v>
      </c>
      <c r="R23" s="16"/>
      <c r="S23" s="18">
        <v>0</v>
      </c>
      <c r="T23" s="16"/>
      <c r="U23" s="18">
        <v>0</v>
      </c>
      <c r="V23" s="16"/>
      <c r="W23" s="18">
        <v>0</v>
      </c>
      <c r="X23" s="16"/>
      <c r="Y23" s="18">
        <v>0</v>
      </c>
      <c r="Z23" s="16"/>
      <c r="AA23" s="25">
        <f t="shared" si="0"/>
        <v>0</v>
      </c>
      <c r="AB23" s="22"/>
      <c r="AD23" s="28"/>
    </row>
    <row r="24" spans="1:30" ht="21.75" customHeight="1" x14ac:dyDescent="0.2">
      <c r="A24" s="66" t="s">
        <v>33</v>
      </c>
      <c r="B24" s="66"/>
      <c r="C24" s="66"/>
      <c r="D24" s="8"/>
      <c r="E24" s="45">
        <v>2570695</v>
      </c>
      <c r="F24" s="16"/>
      <c r="G24" s="20">
        <v>10194245228</v>
      </c>
      <c r="H24" s="16"/>
      <c r="I24" s="20">
        <v>8966896370.9077492</v>
      </c>
      <c r="J24" s="16"/>
      <c r="K24" s="20">
        <v>0</v>
      </c>
      <c r="L24" s="16"/>
      <c r="M24" s="20">
        <v>0</v>
      </c>
      <c r="N24" s="16"/>
      <c r="O24" s="14">
        <v>0</v>
      </c>
      <c r="P24" s="16"/>
      <c r="Q24" s="20">
        <v>0</v>
      </c>
      <c r="R24" s="16"/>
      <c r="S24" s="20">
        <v>2570695</v>
      </c>
      <c r="T24" s="16"/>
      <c r="U24" s="20">
        <v>3882</v>
      </c>
      <c r="V24" s="16"/>
      <c r="W24" s="20">
        <v>10194245228</v>
      </c>
      <c r="X24" s="16"/>
      <c r="Y24" s="20">
        <v>9920060333.9594994</v>
      </c>
      <c r="Z24" s="16"/>
      <c r="AA24" s="25">
        <f t="shared" si="0"/>
        <v>1.3425840583627703E-2</v>
      </c>
      <c r="AB24" s="22"/>
      <c r="AD24" s="28"/>
    </row>
    <row r="25" spans="1:30" ht="21.75" customHeight="1" x14ac:dyDescent="0.2">
      <c r="A25" s="67" t="s">
        <v>34</v>
      </c>
      <c r="B25" s="67"/>
      <c r="C25" s="67"/>
      <c r="D25" s="67"/>
      <c r="E25" s="21" t="s">
        <v>99</v>
      </c>
      <c r="F25" s="16"/>
      <c r="G25" s="21">
        <f>SUM(G9:G24)</f>
        <v>913693572115</v>
      </c>
      <c r="H25" s="16"/>
      <c r="I25" s="21">
        <f>SUM(I9:I24)</f>
        <v>639987279519.23596</v>
      </c>
      <c r="J25" s="16"/>
      <c r="K25" s="21">
        <f>SUM(K9:K24)</f>
        <v>0</v>
      </c>
      <c r="L25" s="16"/>
      <c r="M25" s="21">
        <f>SUM(M9:M24)</f>
        <v>0</v>
      </c>
      <c r="N25" s="16"/>
      <c r="O25" s="15">
        <f>SUM(O9:O24)</f>
        <v>-9000000</v>
      </c>
      <c r="P25" s="16"/>
      <c r="Q25" s="21">
        <f>SUM(Q9:Q24)</f>
        <v>45922706420</v>
      </c>
      <c r="R25" s="16"/>
      <c r="S25" s="21" t="s">
        <v>98</v>
      </c>
      <c r="T25" s="16"/>
      <c r="U25" s="21" t="s">
        <v>98</v>
      </c>
      <c r="V25" s="16"/>
      <c r="W25" s="21">
        <f>SUM(W9:W24)</f>
        <v>856620607796</v>
      </c>
      <c r="X25" s="16"/>
      <c r="Y25" s="21">
        <f>SUM(Y9:Y24)</f>
        <v>671347702293.90649</v>
      </c>
      <c r="Z25" s="16"/>
      <c r="AA25" s="26">
        <f>SUM(AA9:AA24)</f>
        <v>0.90860407333683235</v>
      </c>
      <c r="AB25" s="23"/>
    </row>
    <row r="27" spans="1:30" x14ac:dyDescent="0.2">
      <c r="E27" s="57"/>
      <c r="F27" s="57"/>
      <c r="G27" s="57"/>
      <c r="H27" s="57"/>
      <c r="I27" s="57"/>
      <c r="J27" s="44"/>
      <c r="K27" s="65"/>
      <c r="L27" s="57"/>
      <c r="M27" s="57"/>
      <c r="N27" s="57"/>
      <c r="O27" s="57"/>
      <c r="P27" s="57"/>
      <c r="Q27" s="57"/>
      <c r="R27" s="44"/>
      <c r="S27" s="57"/>
      <c r="T27" s="57"/>
      <c r="U27" s="57"/>
      <c r="V27" s="57"/>
      <c r="W27" s="57"/>
      <c r="X27" s="57"/>
      <c r="Y27" s="57"/>
      <c r="Z27" s="44"/>
      <c r="AA27" s="44"/>
    </row>
    <row r="28" spans="1:30" x14ac:dyDescent="0.2"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</row>
  </sheetData>
  <mergeCells count="32">
    <mergeCell ref="A20:C20"/>
    <mergeCell ref="A15:C15"/>
    <mergeCell ref="A16:C16"/>
    <mergeCell ref="A17:C17"/>
    <mergeCell ref="K27:Q27"/>
    <mergeCell ref="A24:C24"/>
    <mergeCell ref="A25:D25"/>
    <mergeCell ref="A21:C21"/>
    <mergeCell ref="A22:C22"/>
    <mergeCell ref="A23:C23"/>
    <mergeCell ref="E27:I27"/>
    <mergeCell ref="A14:C14"/>
    <mergeCell ref="A10:C10"/>
    <mergeCell ref="A11:C11"/>
    <mergeCell ref="A18:C18"/>
    <mergeCell ref="A19:C19"/>
    <mergeCell ref="S27:Y27"/>
    <mergeCell ref="A1:AA1"/>
    <mergeCell ref="A2:AA2"/>
    <mergeCell ref="A3:AA3"/>
    <mergeCell ref="B4:AA4"/>
    <mergeCell ref="A5:B5"/>
    <mergeCell ref="C5:AA5"/>
    <mergeCell ref="E6:I6"/>
    <mergeCell ref="K6:Q6"/>
    <mergeCell ref="S6:AA6"/>
    <mergeCell ref="K7:M7"/>
    <mergeCell ref="O7:Q7"/>
    <mergeCell ref="A8:C8"/>
    <mergeCell ref="A9:C9"/>
    <mergeCell ref="A12:C12"/>
    <mergeCell ref="A13:C13"/>
  </mergeCells>
  <pageMargins left="0.39" right="0.39" top="0.39" bottom="0.39" header="0" footer="0"/>
  <pageSetup scale="5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16"/>
  <sheetViews>
    <sheetView rightToLeft="1" view="pageBreakPreview" zoomScale="92" zoomScaleNormal="100" zoomScaleSheetLayoutView="92" workbookViewId="0">
      <selection activeCell="A9" sqref="A9:B9"/>
    </sheetView>
  </sheetViews>
  <sheetFormatPr defaultRowHeight="12.75" x14ac:dyDescent="0.2"/>
  <cols>
    <col min="1" max="1" width="8.28515625" customWidth="1"/>
    <col min="2" max="2" width="67.140625" customWidth="1"/>
    <col min="3" max="3" width="1.28515625" customWidth="1"/>
    <col min="4" max="4" width="19.5703125" customWidth="1"/>
    <col min="5" max="5" width="1.28515625" customWidth="1"/>
    <col min="6" max="6" width="18.5703125" customWidth="1"/>
    <col min="7" max="7" width="1.28515625" customWidth="1"/>
    <col min="8" max="8" width="24.28515625" customWidth="1"/>
    <col min="9" max="9" width="1.28515625" customWidth="1"/>
    <col min="10" max="10" width="14.28515625" customWidth="1"/>
    <col min="11" max="11" width="1.28515625" customWidth="1"/>
    <col min="12" max="12" width="19.42578125" customWidth="1"/>
    <col min="15" max="15" width="13.28515625" bestFit="1" customWidth="1"/>
  </cols>
  <sheetData>
    <row r="1" spans="1:16" ht="29.1" customHeight="1" x14ac:dyDescent="0.2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6" ht="21.75" customHeight="1" x14ac:dyDescent="0.2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6" ht="21.75" customHeight="1" x14ac:dyDescent="0.2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6" ht="14.45" customHeight="1" x14ac:dyDescent="0.2"/>
    <row r="5" spans="1:16" ht="18" customHeight="1" x14ac:dyDescent="0.2">
      <c r="A5" s="53" t="s">
        <v>107</v>
      </c>
      <c r="B5" s="59" t="s">
        <v>36</v>
      </c>
      <c r="C5" s="59"/>
      <c r="D5" s="59"/>
      <c r="E5" s="59"/>
      <c r="F5" s="59"/>
      <c r="G5" s="59"/>
      <c r="H5" s="59"/>
      <c r="I5" s="59"/>
      <c r="J5" s="59"/>
      <c r="K5" s="59"/>
      <c r="L5" s="59"/>
    </row>
    <row r="6" spans="1:16" ht="14.45" customHeight="1" x14ac:dyDescent="0.2">
      <c r="D6" s="2" t="s">
        <v>7</v>
      </c>
      <c r="F6" s="61" t="s">
        <v>8</v>
      </c>
      <c r="G6" s="61"/>
      <c r="H6" s="61"/>
      <c r="J6" s="2" t="s">
        <v>9</v>
      </c>
    </row>
    <row r="7" spans="1:16" ht="14.45" customHeight="1" x14ac:dyDescent="0.2">
      <c r="D7" s="3"/>
      <c r="F7" s="3"/>
      <c r="G7" s="3"/>
      <c r="H7" s="3"/>
      <c r="J7" s="3"/>
    </row>
    <row r="8" spans="1:16" ht="14.45" customHeight="1" x14ac:dyDescent="0.2">
      <c r="A8" s="61" t="s">
        <v>37</v>
      </c>
      <c r="B8" s="61"/>
      <c r="D8" s="2" t="s">
        <v>38</v>
      </c>
      <c r="F8" s="2" t="s">
        <v>39</v>
      </c>
      <c r="H8" s="2" t="s">
        <v>40</v>
      </c>
      <c r="J8" s="2" t="s">
        <v>38</v>
      </c>
      <c r="L8" s="2" t="s">
        <v>18</v>
      </c>
    </row>
    <row r="9" spans="1:16" ht="21.75" customHeight="1" x14ac:dyDescent="0.2">
      <c r="A9" s="68" t="s">
        <v>41</v>
      </c>
      <c r="B9" s="68"/>
      <c r="D9" s="17">
        <v>2958295177</v>
      </c>
      <c r="E9" s="16"/>
      <c r="F9" s="17">
        <v>21097582883</v>
      </c>
      <c r="G9" s="16"/>
      <c r="H9" s="17">
        <v>19994387172</v>
      </c>
      <c r="I9" s="16"/>
      <c r="J9" s="17">
        <f>D9+F9-H9</f>
        <v>4061490888</v>
      </c>
      <c r="L9" s="24">
        <f>J9/738878156058</f>
        <v>5.4968344302780874E-3</v>
      </c>
      <c r="N9" s="22"/>
      <c r="O9" s="28"/>
      <c r="P9" s="28"/>
    </row>
    <row r="10" spans="1:16" ht="21.75" customHeight="1" x14ac:dyDescent="0.2">
      <c r="A10" s="69" t="s">
        <v>42</v>
      </c>
      <c r="B10" s="69"/>
      <c r="D10" s="18">
        <v>1500000000</v>
      </c>
      <c r="E10" s="16"/>
      <c r="F10" s="18">
        <v>0</v>
      </c>
      <c r="G10" s="16"/>
      <c r="H10" s="18">
        <v>1500000000</v>
      </c>
      <c r="I10" s="16"/>
      <c r="J10" s="18">
        <f>D10+F10-H10</f>
        <v>0</v>
      </c>
      <c r="L10" s="19">
        <f>J10/738878156058</f>
        <v>0</v>
      </c>
      <c r="N10" s="22"/>
      <c r="O10" s="28"/>
      <c r="P10" s="28"/>
    </row>
    <row r="11" spans="1:16" ht="21.75" customHeight="1" x14ac:dyDescent="0.2">
      <c r="A11" s="69" t="s">
        <v>43</v>
      </c>
      <c r="B11" s="69"/>
      <c r="D11" s="18">
        <v>5350000000</v>
      </c>
      <c r="E11" s="16"/>
      <c r="F11" s="18">
        <v>0</v>
      </c>
      <c r="G11" s="16"/>
      <c r="H11" s="18">
        <v>5350000000</v>
      </c>
      <c r="I11" s="16"/>
      <c r="J11" s="18">
        <f t="shared" ref="J11:J12" si="0">D11+F11-H11</f>
        <v>0</v>
      </c>
      <c r="L11" s="19">
        <f t="shared" ref="L11:L12" si="1">J11/738878156058</f>
        <v>0</v>
      </c>
      <c r="N11" s="22"/>
      <c r="O11" s="28"/>
      <c r="P11" s="28"/>
    </row>
    <row r="12" spans="1:16" ht="21.75" customHeight="1" x14ac:dyDescent="0.2">
      <c r="A12" s="70" t="s">
        <v>44</v>
      </c>
      <c r="B12" s="70"/>
      <c r="D12" s="20">
        <v>534875100</v>
      </c>
      <c r="E12" s="16"/>
      <c r="F12" s="20">
        <v>19885270950</v>
      </c>
      <c r="G12" s="16"/>
      <c r="H12" s="20">
        <v>20364612272</v>
      </c>
      <c r="I12" s="16"/>
      <c r="J12" s="18">
        <f t="shared" si="0"/>
        <v>55533778</v>
      </c>
      <c r="L12" s="25">
        <f t="shared" si="1"/>
        <v>7.5159588282158857E-5</v>
      </c>
      <c r="N12" s="22"/>
      <c r="O12" s="28"/>
      <c r="P12" s="28"/>
    </row>
    <row r="13" spans="1:16" ht="21.75" customHeight="1" x14ac:dyDescent="0.2">
      <c r="A13" s="67" t="s">
        <v>34</v>
      </c>
      <c r="B13" s="67"/>
      <c r="D13" s="21">
        <f>SUM(D9:D12)</f>
        <v>10343170277</v>
      </c>
      <c r="E13" s="16"/>
      <c r="F13" s="21">
        <f>SUM(F9:F12)</f>
        <v>40982853833</v>
      </c>
      <c r="G13" s="16"/>
      <c r="H13" s="21">
        <f>SUM(H9:H12)</f>
        <v>47208999444</v>
      </c>
      <c r="I13" s="16"/>
      <c r="J13" s="21">
        <f>SUM(J9:J12)</f>
        <v>4117024666</v>
      </c>
      <c r="K13" s="16"/>
      <c r="L13" s="26">
        <f>SUM(L9:L12)</f>
        <v>5.5719940185602465E-3</v>
      </c>
    </row>
    <row r="15" spans="1:16" x14ac:dyDescent="0.2">
      <c r="B15" s="44"/>
      <c r="C15" s="44"/>
      <c r="D15" s="49"/>
      <c r="E15" s="44"/>
      <c r="F15" s="44"/>
      <c r="G15" s="44"/>
      <c r="H15" s="44"/>
      <c r="I15" s="44"/>
      <c r="J15" s="49"/>
      <c r="K15" s="44"/>
      <c r="L15" s="44"/>
    </row>
    <row r="16" spans="1:16" x14ac:dyDescent="0.2"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</row>
  </sheetData>
  <mergeCells count="11">
    <mergeCell ref="A13:B13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scale="7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11"/>
  <sheetViews>
    <sheetView rightToLeft="1" view="pageBreakPreview" zoomScale="87" zoomScaleNormal="100" zoomScaleSheetLayoutView="87" workbookViewId="0">
      <selection activeCell="A8" sqref="A8:B8"/>
    </sheetView>
  </sheetViews>
  <sheetFormatPr defaultRowHeight="12.75" x14ac:dyDescent="0.2"/>
  <cols>
    <col min="1" max="1" width="2.5703125" customWidth="1"/>
    <col min="2" max="2" width="60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21" customWidth="1"/>
    <col min="9" max="9" width="1.28515625" customWidth="1"/>
    <col min="10" max="10" width="19.42578125" customWidth="1"/>
  </cols>
  <sheetData>
    <row r="1" spans="1:13" ht="29.1" customHeight="1" x14ac:dyDescent="0.2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</row>
    <row r="2" spans="1:13" ht="21.75" customHeight="1" x14ac:dyDescent="0.2">
      <c r="A2" s="58" t="s">
        <v>45</v>
      </c>
      <c r="B2" s="58"/>
      <c r="C2" s="58"/>
      <c r="D2" s="58"/>
      <c r="E2" s="58"/>
      <c r="F2" s="58"/>
      <c r="G2" s="58"/>
      <c r="H2" s="58"/>
      <c r="I2" s="58"/>
      <c r="J2" s="58"/>
    </row>
    <row r="3" spans="1:13" ht="21.75" customHeight="1" x14ac:dyDescent="0.2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</row>
    <row r="4" spans="1:13" ht="14.45" customHeight="1" x14ac:dyDescent="0.2"/>
    <row r="5" spans="1:13" ht="29.1" customHeight="1" x14ac:dyDescent="0.2">
      <c r="A5" s="1" t="s">
        <v>46</v>
      </c>
      <c r="B5" s="59" t="s">
        <v>47</v>
      </c>
      <c r="C5" s="59"/>
      <c r="D5" s="59"/>
      <c r="E5" s="59"/>
      <c r="F5" s="59"/>
      <c r="G5" s="59"/>
      <c r="H5" s="59"/>
      <c r="I5" s="59"/>
      <c r="J5" s="59"/>
    </row>
    <row r="6" spans="1:13" ht="14.45" customHeight="1" x14ac:dyDescent="0.2"/>
    <row r="7" spans="1:13" ht="14.45" customHeight="1" x14ac:dyDescent="0.2">
      <c r="A7" s="61" t="s">
        <v>48</v>
      </c>
      <c r="B7" s="61"/>
      <c r="D7" s="2" t="s">
        <v>49</v>
      </c>
      <c r="F7" s="2" t="s">
        <v>38</v>
      </c>
      <c r="H7" s="2" t="s">
        <v>50</v>
      </c>
      <c r="J7" s="2" t="s">
        <v>51</v>
      </c>
    </row>
    <row r="8" spans="1:13" ht="21.75" customHeight="1" x14ac:dyDescent="0.2">
      <c r="A8" s="63" t="s">
        <v>52</v>
      </c>
      <c r="B8" s="63"/>
      <c r="D8" s="29" t="s">
        <v>53</v>
      </c>
      <c r="E8" s="16"/>
      <c r="F8" s="12">
        <f>'درآمد سرمایه گذاری در سهام'!J26</f>
        <v>65916583877</v>
      </c>
      <c r="G8" s="16"/>
      <c r="H8" s="24">
        <f>F8/F11</f>
        <v>0.99636065262017381</v>
      </c>
      <c r="I8" s="16"/>
      <c r="J8" s="24">
        <f>F8/738878156058</f>
        <v>8.9211710126433516E-2</v>
      </c>
      <c r="L8" s="22"/>
      <c r="M8" s="22"/>
    </row>
    <row r="9" spans="1:13" ht="21.75" customHeight="1" x14ac:dyDescent="0.2">
      <c r="A9" s="64" t="s">
        <v>55</v>
      </c>
      <c r="B9" s="64"/>
      <c r="D9" s="40" t="s">
        <v>54</v>
      </c>
      <c r="E9" s="16"/>
      <c r="F9" s="13">
        <f>'درآمد سپرده بانکی'!D13</f>
        <v>131157126</v>
      </c>
      <c r="G9" s="16"/>
      <c r="H9" s="37">
        <f>F9/$F$11</f>
        <v>1.9825026111940842E-3</v>
      </c>
      <c r="I9" s="16"/>
      <c r="J9" s="32">
        <f>F9/738878156058</f>
        <v>1.7750846323531658E-4</v>
      </c>
    </row>
    <row r="10" spans="1:13" ht="21.75" customHeight="1" x14ac:dyDescent="0.2">
      <c r="A10" s="66" t="s">
        <v>56</v>
      </c>
      <c r="B10" s="66"/>
      <c r="D10" s="41" t="s">
        <v>103</v>
      </c>
      <c r="E10" s="16"/>
      <c r="F10" s="14">
        <f>'سایر درآمدها'!F11</f>
        <v>109612465</v>
      </c>
      <c r="G10" s="16"/>
      <c r="H10" s="38">
        <f>F10/$F$11</f>
        <v>1.6568447686320922E-3</v>
      </c>
      <c r="I10" s="16"/>
      <c r="J10" s="32">
        <f t="shared" ref="J10" si="0">F10/738878156058</f>
        <v>1.4834985186839886E-4</v>
      </c>
    </row>
    <row r="11" spans="1:13" ht="21.75" customHeight="1" x14ac:dyDescent="0.2">
      <c r="A11" s="67" t="s">
        <v>34</v>
      </c>
      <c r="B11" s="67"/>
      <c r="D11" s="21"/>
      <c r="E11" s="16"/>
      <c r="F11" s="15">
        <f>SUM(F8:F10)</f>
        <v>66157353468</v>
      </c>
      <c r="G11" s="16"/>
      <c r="H11" s="52">
        <f>SUM(H8:H10)</f>
        <v>0.99999999999999989</v>
      </c>
      <c r="I11" s="16"/>
      <c r="J11" s="26">
        <f>SUM(J8:J10)</f>
        <v>8.9537568441537235E-2</v>
      </c>
    </row>
  </sheetData>
  <mergeCells count="9">
    <mergeCell ref="A11:B11"/>
    <mergeCell ref="A8:B8"/>
    <mergeCell ref="A9:B9"/>
    <mergeCell ref="A10:B10"/>
    <mergeCell ref="A1:J1"/>
    <mergeCell ref="A2:J2"/>
    <mergeCell ref="A3:J3"/>
    <mergeCell ref="B5:J5"/>
    <mergeCell ref="A7:B7"/>
  </mergeCells>
  <pageMargins left="0.39" right="0.39" top="0.39" bottom="0.39" header="0" footer="0"/>
  <pageSetup scale="9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Z31"/>
  <sheetViews>
    <sheetView rightToLeft="1" view="pageBreakPreview" topLeftCell="A6" zoomScale="83" zoomScaleNormal="100" zoomScaleSheetLayoutView="83" workbookViewId="0">
      <selection activeCell="A9" sqref="A9:B9"/>
    </sheetView>
  </sheetViews>
  <sheetFormatPr defaultRowHeight="12.75" x14ac:dyDescent="0.2"/>
  <cols>
    <col min="1" max="1" width="7.42578125" customWidth="1"/>
    <col min="2" max="2" width="26.140625" customWidth="1"/>
    <col min="3" max="3" width="1.28515625" customWidth="1"/>
    <col min="4" max="4" width="16.85546875" customWidth="1"/>
    <col min="5" max="5" width="1.28515625" customWidth="1"/>
    <col min="6" max="6" width="18" customWidth="1"/>
    <col min="7" max="7" width="1.28515625" customWidth="1"/>
    <col min="8" max="8" width="18.5703125" customWidth="1"/>
    <col min="9" max="9" width="1.28515625" customWidth="1"/>
    <col min="10" max="10" width="23.28515625" customWidth="1"/>
    <col min="11" max="11" width="1.28515625" customWidth="1"/>
    <col min="12" max="12" width="19.42578125" customWidth="1"/>
    <col min="13" max="13" width="1.28515625" customWidth="1"/>
    <col min="14" max="14" width="21.28515625" customWidth="1"/>
    <col min="15" max="15" width="1.28515625" customWidth="1"/>
    <col min="16" max="16" width="19.7109375" customWidth="1"/>
    <col min="17" max="17" width="1.28515625" customWidth="1"/>
    <col min="18" max="18" width="20" customWidth="1"/>
    <col min="19" max="19" width="1.28515625" customWidth="1"/>
    <col min="20" max="20" width="18.140625" customWidth="1"/>
    <col min="21" max="21" width="1.28515625" customWidth="1"/>
    <col min="22" max="22" width="21.7109375" customWidth="1"/>
    <col min="24" max="24" width="19.28515625" bestFit="1" customWidth="1"/>
    <col min="25" max="25" width="19.42578125" bestFit="1" customWidth="1"/>
  </cols>
  <sheetData>
    <row r="1" spans="1:26" ht="29.1" customHeight="1" x14ac:dyDescent="0.2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</row>
    <row r="2" spans="1:26" ht="21.75" customHeight="1" x14ac:dyDescent="0.2">
      <c r="A2" s="58" t="s">
        <v>45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</row>
    <row r="3" spans="1:26" ht="21.75" customHeight="1" x14ac:dyDescent="0.2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</row>
    <row r="4" spans="1:26" ht="14.45" customHeight="1" x14ac:dyDescent="0.2"/>
    <row r="5" spans="1:26" ht="24.75" customHeight="1" x14ac:dyDescent="0.2">
      <c r="A5" s="27" t="s">
        <v>57</v>
      </c>
      <c r="B5" s="59" t="s">
        <v>58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</row>
    <row r="6" spans="1:26" ht="14.45" customHeight="1" x14ac:dyDescent="0.2">
      <c r="D6" s="61" t="s">
        <v>59</v>
      </c>
      <c r="E6" s="61"/>
      <c r="F6" s="61"/>
      <c r="G6" s="61"/>
      <c r="H6" s="61"/>
      <c r="I6" s="61"/>
      <c r="J6" s="61"/>
      <c r="K6" s="61"/>
      <c r="L6" s="61"/>
      <c r="N6" s="61" t="s">
        <v>60</v>
      </c>
      <c r="O6" s="61"/>
      <c r="P6" s="61"/>
      <c r="Q6" s="61"/>
      <c r="R6" s="61"/>
      <c r="S6" s="61"/>
      <c r="T6" s="61"/>
      <c r="U6" s="61"/>
      <c r="V6" s="61"/>
    </row>
    <row r="7" spans="1:26" ht="14.45" customHeight="1" x14ac:dyDescent="0.2">
      <c r="D7" s="3"/>
      <c r="E7" s="3"/>
      <c r="F7" s="3"/>
      <c r="G7" s="3"/>
      <c r="H7" s="3"/>
      <c r="I7" s="3"/>
      <c r="J7" s="62" t="s">
        <v>34</v>
      </c>
      <c r="K7" s="62"/>
      <c r="L7" s="62"/>
      <c r="N7" s="3"/>
      <c r="O7" s="3"/>
      <c r="P7" s="3"/>
      <c r="Q7" s="3"/>
      <c r="R7" s="3"/>
      <c r="S7" s="3"/>
      <c r="T7" s="62" t="s">
        <v>34</v>
      </c>
      <c r="U7" s="62"/>
      <c r="V7" s="62"/>
    </row>
    <row r="8" spans="1:26" ht="14.45" customHeight="1" x14ac:dyDescent="0.2">
      <c r="A8" s="61" t="s">
        <v>61</v>
      </c>
      <c r="B8" s="61"/>
      <c r="D8" s="2" t="s">
        <v>62</v>
      </c>
      <c r="F8" s="2" t="s">
        <v>63</v>
      </c>
      <c r="H8" s="2" t="s">
        <v>64</v>
      </c>
      <c r="J8" s="4" t="s">
        <v>38</v>
      </c>
      <c r="K8" s="3"/>
      <c r="L8" s="4" t="s">
        <v>50</v>
      </c>
      <c r="N8" s="2" t="s">
        <v>62</v>
      </c>
      <c r="P8" s="33" t="s">
        <v>63</v>
      </c>
      <c r="R8" s="2" t="s">
        <v>64</v>
      </c>
      <c r="T8" s="4" t="s">
        <v>38</v>
      </c>
      <c r="U8" s="3"/>
      <c r="V8" s="4" t="s">
        <v>50</v>
      </c>
      <c r="X8" s="73"/>
    </row>
    <row r="9" spans="1:26" ht="21.75" customHeight="1" x14ac:dyDescent="0.2">
      <c r="A9" s="63" t="s">
        <v>23</v>
      </c>
      <c r="B9" s="63"/>
      <c r="D9" s="17">
        <v>0</v>
      </c>
      <c r="E9" s="16"/>
      <c r="F9" s="12">
        <v>0</v>
      </c>
      <c r="G9" s="16"/>
      <c r="H9" s="12">
        <v>-7709475088</v>
      </c>
      <c r="I9" s="16"/>
      <c r="J9" s="12">
        <f>D9+F9+H9</f>
        <v>-7709475088</v>
      </c>
      <c r="K9" s="16"/>
      <c r="L9" s="24">
        <v>8.5734290045732547E-2</v>
      </c>
      <c r="M9" s="16"/>
      <c r="N9" s="17">
        <v>3050000000</v>
      </c>
      <c r="O9" s="16"/>
      <c r="P9" s="12">
        <v>0</v>
      </c>
      <c r="Q9" s="16"/>
      <c r="R9" s="12">
        <v>-7709475088</v>
      </c>
      <c r="S9" s="16"/>
      <c r="T9" s="12">
        <f>N9+P9+R9</f>
        <v>-4659475088</v>
      </c>
      <c r="U9" s="16"/>
      <c r="V9" s="24">
        <f>T9/-117324673184</f>
        <v>3.9714366650675056E-2</v>
      </c>
      <c r="X9" s="72"/>
      <c r="Y9" s="42"/>
      <c r="Z9" s="22"/>
    </row>
    <row r="10" spans="1:26" ht="21.75" customHeight="1" x14ac:dyDescent="0.2">
      <c r="A10" s="64" t="s">
        <v>32</v>
      </c>
      <c r="B10" s="64"/>
      <c r="D10" s="18">
        <v>0</v>
      </c>
      <c r="E10" s="16"/>
      <c r="F10" s="13">
        <v>0</v>
      </c>
      <c r="G10" s="16"/>
      <c r="H10" s="13">
        <v>-3440782811</v>
      </c>
      <c r="I10" s="16"/>
      <c r="J10" s="13">
        <f>D10+F10+H10</f>
        <v>-3440782811</v>
      </c>
      <c r="K10" s="16"/>
      <c r="L10" s="25">
        <v>3.8263703836569803E-2</v>
      </c>
      <c r="M10" s="16"/>
      <c r="N10" s="18">
        <v>1480000000</v>
      </c>
      <c r="O10" s="16"/>
      <c r="P10" s="13">
        <v>0</v>
      </c>
      <c r="Q10" s="16"/>
      <c r="R10" s="13">
        <v>-3440782811</v>
      </c>
      <c r="S10" s="16"/>
      <c r="T10" s="13">
        <f>N10+P10+R10</f>
        <v>-1960782811</v>
      </c>
      <c r="U10" s="16"/>
      <c r="V10" s="25">
        <f>T10/-117324673184</f>
        <v>1.6712450653281676E-2</v>
      </c>
      <c r="X10" s="13"/>
      <c r="Y10" s="42"/>
      <c r="Z10" s="22"/>
    </row>
    <row r="11" spans="1:26" ht="21.75" customHeight="1" x14ac:dyDescent="0.2">
      <c r="A11" s="64" t="s">
        <v>65</v>
      </c>
      <c r="B11" s="64"/>
      <c r="D11" s="18">
        <v>0</v>
      </c>
      <c r="E11" s="16"/>
      <c r="F11" s="13">
        <v>0</v>
      </c>
      <c r="G11" s="16"/>
      <c r="H11" s="13">
        <v>0</v>
      </c>
      <c r="I11" s="16"/>
      <c r="J11" s="13">
        <f t="shared" ref="J11:J25" si="0">D11+F11+H11</f>
        <v>0</v>
      </c>
      <c r="K11" s="16"/>
      <c r="L11" s="25">
        <v>0</v>
      </c>
      <c r="M11" s="16"/>
      <c r="N11" s="18">
        <v>1665000000</v>
      </c>
      <c r="O11" s="16"/>
      <c r="P11" s="13">
        <v>0</v>
      </c>
      <c r="Q11" s="16"/>
      <c r="R11" s="13">
        <v>328571679</v>
      </c>
      <c r="S11" s="16"/>
      <c r="T11" s="13">
        <f t="shared" ref="T11:T25" si="1">N11+P11+R11</f>
        <v>1993571679</v>
      </c>
      <c r="U11" s="16"/>
      <c r="V11" s="25">
        <f>T11/-117324673184</f>
        <v>-1.6991921860063368E-2</v>
      </c>
      <c r="X11" s="13"/>
      <c r="Y11" s="42"/>
      <c r="Z11" s="22"/>
    </row>
    <row r="12" spans="1:26" ht="21.75" customHeight="1" x14ac:dyDescent="0.2">
      <c r="A12" s="64" t="s">
        <v>22</v>
      </c>
      <c r="B12" s="64"/>
      <c r="D12" s="18">
        <v>0</v>
      </c>
      <c r="E12" s="16"/>
      <c r="F12" s="13">
        <v>253631858</v>
      </c>
      <c r="G12" s="16"/>
      <c r="H12" s="13">
        <v>0</v>
      </c>
      <c r="I12" s="16"/>
      <c r="J12" s="13">
        <f t="shared" si="0"/>
        <v>253631858</v>
      </c>
      <c r="K12" s="16"/>
      <c r="L12" s="25">
        <v>2.8205483551606036E-3</v>
      </c>
      <c r="M12" s="16"/>
      <c r="N12" s="18">
        <v>756000000</v>
      </c>
      <c r="O12" s="16"/>
      <c r="P12" s="13">
        <v>123501053</v>
      </c>
      <c r="Q12" s="16"/>
      <c r="R12" s="13">
        <v>730364540</v>
      </c>
      <c r="S12" s="16"/>
      <c r="T12" s="13">
        <f t="shared" si="1"/>
        <v>1609865593</v>
      </c>
      <c r="U12" s="16"/>
      <c r="V12" s="25">
        <f t="shared" ref="V11:V25" si="2">T12/-117324673184</f>
        <v>-1.3721458149516868E-2</v>
      </c>
      <c r="X12" s="13"/>
      <c r="Y12" s="42"/>
      <c r="Z12" s="22"/>
    </row>
    <row r="13" spans="1:26" ht="21.75" customHeight="1" x14ac:dyDescent="0.2">
      <c r="A13" s="64" t="s">
        <v>25</v>
      </c>
      <c r="B13" s="64"/>
      <c r="D13" s="18">
        <v>0</v>
      </c>
      <c r="E13" s="16"/>
      <c r="F13" s="13">
        <v>7679371110</v>
      </c>
      <c r="G13" s="16"/>
      <c r="H13" s="13">
        <v>0</v>
      </c>
      <c r="I13" s="16"/>
      <c r="J13" s="13">
        <f t="shared" si="0"/>
        <v>7679371110</v>
      </c>
      <c r="K13" s="16"/>
      <c r="L13" s="25">
        <v>8.5399514571148069E-2</v>
      </c>
      <c r="M13" s="16"/>
      <c r="N13" s="18">
        <v>2029871676</v>
      </c>
      <c r="O13" s="16"/>
      <c r="P13" s="13">
        <v>-9493998229</v>
      </c>
      <c r="Q13" s="16"/>
      <c r="R13" s="13">
        <v>0</v>
      </c>
      <c r="S13" s="16"/>
      <c r="T13" s="13">
        <f t="shared" si="1"/>
        <v>-7464126553</v>
      </c>
      <c r="U13" s="16"/>
      <c r="V13" s="25">
        <f t="shared" si="2"/>
        <v>6.3619410567579665E-2</v>
      </c>
      <c r="X13" s="13"/>
      <c r="Y13" s="42"/>
      <c r="Z13" s="22"/>
    </row>
    <row r="14" spans="1:26" ht="21.75" customHeight="1" x14ac:dyDescent="0.2">
      <c r="A14" s="64" t="s">
        <v>24</v>
      </c>
      <c r="B14" s="64"/>
      <c r="D14" s="18">
        <v>0</v>
      </c>
      <c r="E14" s="16"/>
      <c r="F14" s="13">
        <v>2254505400</v>
      </c>
      <c r="G14" s="16"/>
      <c r="H14" s="13">
        <v>0</v>
      </c>
      <c r="I14" s="16"/>
      <c r="J14" s="13">
        <f t="shared" si="0"/>
        <v>2254505400</v>
      </c>
      <c r="K14" s="16"/>
      <c r="L14" s="25">
        <v>2.5071540885335857E-2</v>
      </c>
      <c r="M14" s="16"/>
      <c r="N14" s="18">
        <v>280665434</v>
      </c>
      <c r="O14" s="16"/>
      <c r="P14" s="13">
        <v>-1013533633</v>
      </c>
      <c r="Q14" s="16"/>
      <c r="R14" s="13">
        <v>0</v>
      </c>
      <c r="S14" s="16"/>
      <c r="T14" s="13">
        <f t="shared" si="1"/>
        <v>-732868199</v>
      </c>
      <c r="U14" s="16"/>
      <c r="V14" s="25">
        <f t="shared" si="2"/>
        <v>6.2464968289376319E-3</v>
      </c>
      <c r="X14" s="13"/>
      <c r="Y14" s="42"/>
      <c r="Z14" s="22"/>
    </row>
    <row r="15" spans="1:26" ht="21.75" customHeight="1" x14ac:dyDescent="0.2">
      <c r="A15" s="64" t="s">
        <v>30</v>
      </c>
      <c r="B15" s="64"/>
      <c r="D15" s="18">
        <v>0</v>
      </c>
      <c r="E15" s="16"/>
      <c r="F15" s="13">
        <v>12162494549</v>
      </c>
      <c r="G15" s="16"/>
      <c r="H15" s="13">
        <v>0</v>
      </c>
      <c r="I15" s="16"/>
      <c r="J15" s="13">
        <f t="shared" si="0"/>
        <v>12162494549</v>
      </c>
      <c r="K15" s="16"/>
      <c r="L15" s="25">
        <v>0.13525471234308331</v>
      </c>
      <c r="M15" s="16"/>
      <c r="N15" s="18">
        <v>3358888748</v>
      </c>
      <c r="O15" s="16"/>
      <c r="P15" s="13">
        <v>-16176367301</v>
      </c>
      <c r="Q15" s="16"/>
      <c r="R15" s="13">
        <v>0</v>
      </c>
      <c r="S15" s="16"/>
      <c r="T15" s="13">
        <f t="shared" si="1"/>
        <v>-12817478553</v>
      </c>
      <c r="U15" s="16"/>
      <c r="V15" s="25">
        <f t="shared" si="2"/>
        <v>0.10924793741294621</v>
      </c>
      <c r="X15" s="13"/>
      <c r="Y15" s="42"/>
      <c r="Z15" s="22"/>
    </row>
    <row r="16" spans="1:26" ht="21.75" customHeight="1" x14ac:dyDescent="0.2">
      <c r="A16" s="64" t="s">
        <v>33</v>
      </c>
      <c r="B16" s="64"/>
      <c r="D16" s="18">
        <v>0</v>
      </c>
      <c r="E16" s="16"/>
      <c r="F16" s="13">
        <v>953163963</v>
      </c>
      <c r="G16" s="16"/>
      <c r="H16" s="13">
        <v>0</v>
      </c>
      <c r="I16" s="16"/>
      <c r="J16" s="13">
        <f t="shared" si="0"/>
        <v>953163963</v>
      </c>
      <c r="K16" s="16"/>
      <c r="L16" s="25">
        <v>1.0599792428433862E-2</v>
      </c>
      <c r="M16" s="16"/>
      <c r="N16" s="18">
        <v>411311200</v>
      </c>
      <c r="O16" s="16"/>
      <c r="P16" s="13">
        <v>-274184894</v>
      </c>
      <c r="Q16" s="16"/>
      <c r="R16" s="13">
        <v>0</v>
      </c>
      <c r="S16" s="16"/>
      <c r="T16" s="13">
        <f t="shared" si="1"/>
        <v>137126306</v>
      </c>
      <c r="U16" s="16"/>
      <c r="V16" s="25">
        <f t="shared" si="2"/>
        <v>-1.1687763731073441E-3</v>
      </c>
      <c r="X16" s="13"/>
      <c r="Y16" s="42"/>
      <c r="Z16" s="22"/>
    </row>
    <row r="17" spans="1:26" ht="21.75" customHeight="1" x14ac:dyDescent="0.2">
      <c r="A17" s="64" t="s">
        <v>29</v>
      </c>
      <c r="B17" s="64"/>
      <c r="D17" s="18">
        <v>0</v>
      </c>
      <c r="E17" s="16"/>
      <c r="F17" s="13">
        <v>-852894900</v>
      </c>
      <c r="G17" s="16"/>
      <c r="H17" s="13">
        <v>0</v>
      </c>
      <c r="I17" s="16"/>
      <c r="J17" s="13">
        <f t="shared" si="0"/>
        <v>-852894900</v>
      </c>
      <c r="K17" s="16"/>
      <c r="L17" s="25">
        <v>9.4847363666746756E-3</v>
      </c>
      <c r="M17" s="16"/>
      <c r="N17" s="18">
        <v>2136585366</v>
      </c>
      <c r="O17" s="16"/>
      <c r="P17" s="13">
        <v>-5254201100</v>
      </c>
      <c r="Q17" s="16"/>
      <c r="R17" s="13">
        <v>0</v>
      </c>
      <c r="S17" s="16"/>
      <c r="T17" s="13">
        <f t="shared" si="1"/>
        <v>-3117615734</v>
      </c>
      <c r="U17" s="16"/>
      <c r="V17" s="25">
        <f t="shared" si="2"/>
        <v>2.6572549911224989E-2</v>
      </c>
      <c r="X17" s="13"/>
      <c r="Y17" s="42"/>
      <c r="Z17" s="22"/>
    </row>
    <row r="18" spans="1:26" ht="21.75" customHeight="1" x14ac:dyDescent="0.2">
      <c r="A18" s="64" t="s">
        <v>31</v>
      </c>
      <c r="B18" s="64"/>
      <c r="D18" s="18">
        <v>0</v>
      </c>
      <c r="E18" s="16"/>
      <c r="F18" s="13">
        <v>5049774000</v>
      </c>
      <c r="G18" s="16"/>
      <c r="H18" s="13">
        <v>0</v>
      </c>
      <c r="I18" s="16"/>
      <c r="J18" s="13">
        <f t="shared" si="0"/>
        <v>5049774000</v>
      </c>
      <c r="K18" s="16"/>
      <c r="L18" s="25">
        <v>5.6156714152339575E-2</v>
      </c>
      <c r="M18" s="16"/>
      <c r="N18" s="18">
        <v>80465401</v>
      </c>
      <c r="O18" s="16"/>
      <c r="P18" s="13">
        <v>-13674215573</v>
      </c>
      <c r="Q18" s="16"/>
      <c r="R18" s="13">
        <v>0</v>
      </c>
      <c r="S18" s="16"/>
      <c r="T18" s="13">
        <f t="shared" si="1"/>
        <v>-13593750172</v>
      </c>
      <c r="U18" s="16"/>
      <c r="V18" s="25">
        <f t="shared" si="2"/>
        <v>0.11586437705802048</v>
      </c>
      <c r="X18" s="13"/>
      <c r="Y18" s="42"/>
      <c r="Z18" s="22"/>
    </row>
    <row r="19" spans="1:26" ht="21.75" customHeight="1" x14ac:dyDescent="0.2">
      <c r="A19" s="64" t="s">
        <v>28</v>
      </c>
      <c r="B19" s="64"/>
      <c r="D19" s="18">
        <v>0</v>
      </c>
      <c r="E19" s="16"/>
      <c r="F19" s="13">
        <v>4745594700</v>
      </c>
      <c r="G19" s="16"/>
      <c r="H19" s="13">
        <v>0</v>
      </c>
      <c r="I19" s="16"/>
      <c r="J19" s="13">
        <f t="shared" si="0"/>
        <v>4745594700</v>
      </c>
      <c r="K19" s="16"/>
      <c r="L19" s="25">
        <v>5.2774045937651407E-2</v>
      </c>
      <c r="M19" s="16"/>
      <c r="N19" s="18">
        <v>226691312</v>
      </c>
      <c r="O19" s="16"/>
      <c r="P19" s="13">
        <v>-5225863703</v>
      </c>
      <c r="Q19" s="16"/>
      <c r="R19" s="13">
        <v>0</v>
      </c>
      <c r="S19" s="16"/>
      <c r="T19" s="13">
        <f t="shared" si="1"/>
        <v>-4999172391</v>
      </c>
      <c r="U19" s="16"/>
      <c r="V19" s="25">
        <f t="shared" si="2"/>
        <v>4.2609727820505497E-2</v>
      </c>
      <c r="X19" s="13"/>
      <c r="Y19" s="42"/>
      <c r="Z19" s="22"/>
    </row>
    <row r="20" spans="1:26" ht="21.75" customHeight="1" x14ac:dyDescent="0.2">
      <c r="A20" s="64" t="s">
        <v>21</v>
      </c>
      <c r="B20" s="64"/>
      <c r="D20" s="18">
        <v>0</v>
      </c>
      <c r="E20" s="16"/>
      <c r="F20" s="13">
        <v>7215808950</v>
      </c>
      <c r="G20" s="16"/>
      <c r="H20" s="13">
        <v>0</v>
      </c>
      <c r="I20" s="16"/>
      <c r="J20" s="13">
        <f t="shared" si="0"/>
        <v>7215808950</v>
      </c>
      <c r="K20" s="16"/>
      <c r="L20" s="25">
        <v>8.0244407092880513E-2</v>
      </c>
      <c r="M20" s="16"/>
      <c r="N20" s="18">
        <v>5270000000</v>
      </c>
      <c r="O20" s="16"/>
      <c r="P20" s="13">
        <v>-18706259502</v>
      </c>
      <c r="Q20" s="16"/>
      <c r="R20" s="13">
        <v>0</v>
      </c>
      <c r="S20" s="16"/>
      <c r="T20" s="13">
        <f t="shared" si="1"/>
        <v>-13436259502</v>
      </c>
      <c r="U20" s="16"/>
      <c r="V20" s="25">
        <f t="shared" si="2"/>
        <v>0.11452202795338665</v>
      </c>
      <c r="X20" s="13"/>
      <c r="Y20" s="42"/>
      <c r="Z20" s="22"/>
    </row>
    <row r="21" spans="1:26" ht="21.75" customHeight="1" x14ac:dyDescent="0.2">
      <c r="A21" s="64" t="s">
        <v>19</v>
      </c>
      <c r="B21" s="64"/>
      <c r="D21" s="18">
        <v>0</v>
      </c>
      <c r="E21" s="16"/>
      <c r="F21" s="13">
        <v>13013108550</v>
      </c>
      <c r="G21" s="16"/>
      <c r="H21" s="13">
        <v>0</v>
      </c>
      <c r="I21" s="16"/>
      <c r="J21" s="13">
        <f t="shared" si="0"/>
        <v>13013108550</v>
      </c>
      <c r="K21" s="16"/>
      <c r="L21" s="25">
        <v>0.14471408365517271</v>
      </c>
      <c r="M21" s="16"/>
      <c r="N21" s="18">
        <v>4843492063</v>
      </c>
      <c r="O21" s="16"/>
      <c r="P21" s="13">
        <v>-55453875053</v>
      </c>
      <c r="Q21" s="16"/>
      <c r="R21" s="13">
        <v>0</v>
      </c>
      <c r="S21" s="16"/>
      <c r="T21" s="13">
        <f t="shared" si="1"/>
        <v>-50610382990</v>
      </c>
      <c r="U21" s="16"/>
      <c r="V21" s="25">
        <f t="shared" si="2"/>
        <v>0.43137033001257852</v>
      </c>
      <c r="X21" s="13"/>
      <c r="Y21" s="42"/>
      <c r="Z21" s="22"/>
    </row>
    <row r="22" spans="1:26" ht="21.75" customHeight="1" x14ac:dyDescent="0.2">
      <c r="A22" s="64" t="s">
        <v>97</v>
      </c>
      <c r="B22" s="64"/>
      <c r="D22" s="18">
        <v>0</v>
      </c>
      <c r="E22" s="16"/>
      <c r="F22" s="13">
        <v>7244636400</v>
      </c>
      <c r="G22" s="16"/>
      <c r="H22" s="13">
        <v>0</v>
      </c>
      <c r="I22" s="16"/>
      <c r="J22" s="13">
        <f t="shared" si="0"/>
        <v>7244636400</v>
      </c>
      <c r="K22" s="16"/>
      <c r="L22" s="25">
        <v>8.056498676028559E-2</v>
      </c>
      <c r="M22" s="16"/>
      <c r="N22" s="18">
        <v>0</v>
      </c>
      <c r="O22" s="16"/>
      <c r="P22" s="13">
        <v>-7817972049</v>
      </c>
      <c r="Q22" s="16"/>
      <c r="R22" s="13">
        <v>0</v>
      </c>
      <c r="S22" s="16"/>
      <c r="T22" s="13">
        <f t="shared" si="1"/>
        <v>-7817972049</v>
      </c>
      <c r="U22" s="16"/>
      <c r="V22" s="25">
        <f t="shared" si="2"/>
        <v>6.6635361828275397E-2</v>
      </c>
      <c r="X22" s="13"/>
      <c r="Y22" s="42"/>
      <c r="Z22" s="22"/>
    </row>
    <row r="23" spans="1:26" ht="21.75" customHeight="1" x14ac:dyDescent="0.2">
      <c r="A23" s="64" t="s">
        <v>20</v>
      </c>
      <c r="B23" s="64"/>
      <c r="D23" s="18">
        <v>0</v>
      </c>
      <c r="E23" s="16"/>
      <c r="F23" s="13">
        <v>10471521510</v>
      </c>
      <c r="G23" s="16"/>
      <c r="H23" s="13">
        <v>0</v>
      </c>
      <c r="I23" s="16"/>
      <c r="J23" s="13">
        <f t="shared" si="0"/>
        <v>10471521510</v>
      </c>
      <c r="K23" s="16"/>
      <c r="L23" s="25">
        <v>0.11645001146133377</v>
      </c>
      <c r="M23" s="16"/>
      <c r="N23" s="18">
        <v>0</v>
      </c>
      <c r="O23" s="16"/>
      <c r="P23" s="13">
        <v>-38835216203</v>
      </c>
      <c r="Q23" s="16"/>
      <c r="R23" s="13">
        <v>0</v>
      </c>
      <c r="S23" s="16"/>
      <c r="T23" s="13">
        <f t="shared" si="1"/>
        <v>-38835216203</v>
      </c>
      <c r="U23" s="16"/>
      <c r="V23" s="25">
        <f t="shared" si="2"/>
        <v>0.33100638722508796</v>
      </c>
      <c r="X23" s="13"/>
      <c r="Y23" s="42"/>
      <c r="Z23" s="22"/>
    </row>
    <row r="24" spans="1:26" ht="21.75" customHeight="1" x14ac:dyDescent="0.2">
      <c r="A24" s="64" t="s">
        <v>27</v>
      </c>
      <c r="B24" s="64"/>
      <c r="D24" s="18">
        <v>0</v>
      </c>
      <c r="E24" s="16"/>
      <c r="F24" s="13">
        <v>504019106</v>
      </c>
      <c r="G24" s="16"/>
      <c r="H24" s="13">
        <v>0</v>
      </c>
      <c r="I24" s="16"/>
      <c r="J24" s="13">
        <f t="shared" si="0"/>
        <v>504019106</v>
      </c>
      <c r="K24" s="16"/>
      <c r="L24" s="25">
        <v>5.6050145735155156E-3</v>
      </c>
      <c r="M24" s="16"/>
      <c r="N24" s="18">
        <v>0</v>
      </c>
      <c r="O24" s="16"/>
      <c r="P24" s="13">
        <v>-2213657627</v>
      </c>
      <c r="Q24" s="16"/>
      <c r="R24" s="13">
        <v>0</v>
      </c>
      <c r="S24" s="16"/>
      <c r="T24" s="13">
        <f t="shared" si="1"/>
        <v>-2213657627</v>
      </c>
      <c r="U24" s="16"/>
      <c r="V24" s="25">
        <f t="shared" si="2"/>
        <v>1.8867792825881784E-2</v>
      </c>
      <c r="X24" s="13"/>
      <c r="Y24" s="42"/>
      <c r="Z24" s="22"/>
    </row>
    <row r="25" spans="1:26" ht="21.75" customHeight="1" x14ac:dyDescent="0.2">
      <c r="A25" s="66" t="s">
        <v>26</v>
      </c>
      <c r="B25" s="66"/>
      <c r="D25" s="20">
        <v>0</v>
      </c>
      <c r="E25" s="16"/>
      <c r="F25" s="14">
        <v>6372106580</v>
      </c>
      <c r="G25" s="16"/>
      <c r="H25" s="14">
        <v>0</v>
      </c>
      <c r="I25" s="16"/>
      <c r="J25" s="13">
        <f t="shared" si="0"/>
        <v>6372106580</v>
      </c>
      <c r="K25" s="16"/>
      <c r="L25" s="25">
        <v>7.0861897534682167E-2</v>
      </c>
      <c r="M25" s="16"/>
      <c r="N25" s="20">
        <v>0</v>
      </c>
      <c r="O25" s="16"/>
      <c r="P25" s="13">
        <v>-11257061685</v>
      </c>
      <c r="Q25" s="16"/>
      <c r="R25" s="14">
        <v>0</v>
      </c>
      <c r="S25" s="16"/>
      <c r="T25" s="13">
        <f t="shared" si="1"/>
        <v>-11257061685</v>
      </c>
      <c r="U25" s="16"/>
      <c r="V25" s="25">
        <f t="shared" si="2"/>
        <v>9.594794836841844E-2</v>
      </c>
      <c r="X25" s="13"/>
      <c r="Y25" s="42"/>
      <c r="Z25" s="22"/>
    </row>
    <row r="26" spans="1:26" ht="21.75" customHeight="1" thickBot="1" x14ac:dyDescent="0.25">
      <c r="A26" s="67" t="s">
        <v>34</v>
      </c>
      <c r="B26" s="67"/>
      <c r="D26" s="21">
        <v>0</v>
      </c>
      <c r="E26" s="16"/>
      <c r="F26" s="15">
        <f>SUM(F9:F25)</f>
        <v>77066841776</v>
      </c>
      <c r="G26" s="16"/>
      <c r="H26" s="15">
        <f>SUM(H9:H25)</f>
        <v>-11150257899</v>
      </c>
      <c r="I26" s="16"/>
      <c r="J26" s="15">
        <f>SUM(J9:J25)</f>
        <v>65916583877</v>
      </c>
      <c r="K26" s="16"/>
      <c r="L26" s="26">
        <f>SUM(L9:L25)</f>
        <v>0.99999999999999989</v>
      </c>
      <c r="M26" s="16"/>
      <c r="N26" s="21">
        <f>SUM(N9:N25)</f>
        <v>25588971200</v>
      </c>
      <c r="O26" s="16"/>
      <c r="P26" s="15">
        <f>SUM(P9:P25)</f>
        <v>-185272905499</v>
      </c>
      <c r="Q26" s="16"/>
      <c r="R26" s="15">
        <f>SUM(R9:R25)</f>
        <v>-10091321680</v>
      </c>
      <c r="S26" s="16"/>
      <c r="T26" s="15">
        <f>SUM(T9:T25)</f>
        <v>-169775255979</v>
      </c>
      <c r="U26" s="16"/>
      <c r="V26" s="39" t="s">
        <v>101</v>
      </c>
      <c r="Y26" s="71"/>
      <c r="Z26" s="22"/>
    </row>
    <row r="27" spans="1:26" ht="13.5" thickTop="1" x14ac:dyDescent="0.2"/>
    <row r="28" spans="1:26" x14ac:dyDescent="0.2">
      <c r="P28" s="49"/>
      <c r="Q28" s="44"/>
      <c r="R28" s="49"/>
      <c r="S28" s="44"/>
      <c r="T28" s="44"/>
    </row>
    <row r="29" spans="1:26" x14ac:dyDescent="0.2">
      <c r="P29" s="44"/>
      <c r="Q29" s="44"/>
      <c r="R29" s="44"/>
      <c r="S29" s="44"/>
      <c r="T29" s="44"/>
    </row>
    <row r="30" spans="1:26" x14ac:dyDescent="0.2">
      <c r="P30" s="44"/>
      <c r="Q30" s="44"/>
      <c r="R30" s="44"/>
      <c r="S30" s="44"/>
      <c r="T30" s="44"/>
    </row>
    <row r="31" spans="1:26" x14ac:dyDescent="0.2">
      <c r="P31" s="44"/>
      <c r="Q31" s="44"/>
      <c r="R31" s="44"/>
      <c r="S31" s="44"/>
      <c r="T31" s="44"/>
    </row>
  </sheetData>
  <mergeCells count="27">
    <mergeCell ref="A25:B25"/>
    <mergeCell ref="A26:B26"/>
    <mergeCell ref="A22:B22"/>
    <mergeCell ref="A23:B23"/>
    <mergeCell ref="A24:B24"/>
    <mergeCell ref="A19:B19"/>
    <mergeCell ref="A20:B20"/>
    <mergeCell ref="A21:B21"/>
    <mergeCell ref="A16:B16"/>
    <mergeCell ref="A17:B17"/>
    <mergeCell ref="A18:B18"/>
    <mergeCell ref="A13:B13"/>
    <mergeCell ref="A14:B14"/>
    <mergeCell ref="A15:B15"/>
    <mergeCell ref="A10:B10"/>
    <mergeCell ref="A11:B11"/>
    <mergeCell ref="A12:B12"/>
    <mergeCell ref="J7:L7"/>
    <mergeCell ref="T7:V7"/>
    <mergeCell ref="A8:B8"/>
    <mergeCell ref="A9:B9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scale="5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5"/>
  <sheetViews>
    <sheetView rightToLeft="1" view="pageBreakPreview" zoomScaleNormal="100" zoomScaleSheetLayoutView="100" workbookViewId="0">
      <selection activeCell="A6" sqref="A6"/>
    </sheetView>
  </sheetViews>
  <sheetFormatPr defaultRowHeight="12.75" x14ac:dyDescent="0.2"/>
  <cols>
    <col min="1" max="1" width="11.140625" customWidth="1"/>
    <col min="2" max="2" width="60.140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</cols>
  <sheetData>
    <row r="1" spans="1:10" ht="29.1" customHeight="1" x14ac:dyDescent="0.2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ht="21.75" customHeight="1" x14ac:dyDescent="0.2">
      <c r="A2" s="58" t="s">
        <v>45</v>
      </c>
      <c r="B2" s="58"/>
      <c r="C2" s="58"/>
      <c r="D2" s="58"/>
      <c r="E2" s="58"/>
      <c r="F2" s="58"/>
      <c r="G2" s="58"/>
      <c r="H2" s="58"/>
      <c r="I2" s="58"/>
      <c r="J2" s="58"/>
    </row>
    <row r="3" spans="1:10" ht="21.75" customHeight="1" x14ac:dyDescent="0.2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</row>
    <row r="4" spans="1:10" ht="14.45" customHeight="1" x14ac:dyDescent="0.2"/>
    <row r="5" spans="1:10" ht="14.45" customHeight="1" x14ac:dyDescent="0.2">
      <c r="A5" s="53" t="s">
        <v>108</v>
      </c>
      <c r="B5" s="59" t="s">
        <v>66</v>
      </c>
      <c r="C5" s="59"/>
      <c r="D5" s="59"/>
      <c r="E5" s="59"/>
      <c r="F5" s="59"/>
      <c r="G5" s="59"/>
      <c r="H5" s="59"/>
      <c r="I5" s="59"/>
      <c r="J5" s="59"/>
    </row>
    <row r="6" spans="1:10" ht="14.45" customHeight="1" x14ac:dyDescent="0.2">
      <c r="D6" s="61" t="s">
        <v>59</v>
      </c>
      <c r="E6" s="61"/>
      <c r="F6" s="61"/>
      <c r="H6" s="61" t="s">
        <v>60</v>
      </c>
      <c r="I6" s="61"/>
      <c r="J6" s="61"/>
    </row>
    <row r="7" spans="1:10" ht="36.4" customHeight="1" x14ac:dyDescent="0.2">
      <c r="A7" s="61" t="s">
        <v>67</v>
      </c>
      <c r="B7" s="61"/>
      <c r="D7" s="11" t="s">
        <v>68</v>
      </c>
      <c r="E7" s="3"/>
      <c r="F7" s="11" t="s">
        <v>69</v>
      </c>
      <c r="H7" s="11" t="s">
        <v>68</v>
      </c>
      <c r="I7" s="3"/>
      <c r="J7" s="11" t="s">
        <v>69</v>
      </c>
    </row>
    <row r="8" spans="1:10" ht="21.75" customHeight="1" x14ac:dyDescent="0.2">
      <c r="A8" s="68" t="s">
        <v>41</v>
      </c>
      <c r="B8" s="68"/>
      <c r="D8" s="17">
        <v>1746788</v>
      </c>
      <c r="F8" s="24">
        <f>D8/((سپرده!D9+سپرده!J9)/2)</f>
        <v>4.9767556555870625E-4</v>
      </c>
      <c r="H8" s="17">
        <v>16693234451</v>
      </c>
      <c r="J8" s="50">
        <f>H8/((سپرده!J9+593650000000)/2)</f>
        <v>5.5857164218808708E-2</v>
      </c>
    </row>
    <row r="9" spans="1:10" ht="21.75" customHeight="1" x14ac:dyDescent="0.2">
      <c r="A9" s="64" t="s">
        <v>70</v>
      </c>
      <c r="B9" s="64"/>
      <c r="D9" s="18">
        <v>0</v>
      </c>
      <c r="F9" s="19">
        <v>0</v>
      </c>
      <c r="H9" s="18">
        <v>5891784397</v>
      </c>
      <c r="J9" s="51">
        <f>H9/((0+50000000000)/2)</f>
        <v>0.23567137588000001</v>
      </c>
    </row>
    <row r="10" spans="1:10" ht="21.75" customHeight="1" x14ac:dyDescent="0.2">
      <c r="A10" s="64" t="s">
        <v>42</v>
      </c>
      <c r="B10" s="64"/>
      <c r="D10" s="18">
        <v>28278698</v>
      </c>
      <c r="F10" s="25">
        <f>D10/((سپرده!D10+سپرده!H10)/2)</f>
        <v>1.8852465333333332E-2</v>
      </c>
      <c r="H10" s="18">
        <v>8915929082</v>
      </c>
      <c r="J10" s="51">
        <f>H10/((سپرده!D10+187000000000)/2)</f>
        <v>9.4598717050397879E-2</v>
      </c>
    </row>
    <row r="11" spans="1:10" ht="21.75" customHeight="1" x14ac:dyDescent="0.2">
      <c r="A11" s="64" t="s">
        <v>43</v>
      </c>
      <c r="B11" s="64"/>
      <c r="D11" s="18">
        <v>100860690</v>
      </c>
      <c r="F11" s="25">
        <f>D11/((سپرده!D11+سپرده!H11)/2)</f>
        <v>1.8852465420560748E-2</v>
      </c>
      <c r="H11" s="18">
        <v>19185282785</v>
      </c>
      <c r="J11" s="51">
        <f>H11/((سپرده!D11+370000000000)/2)</f>
        <v>0.10222609716264819</v>
      </c>
    </row>
    <row r="12" spans="1:10" ht="21.75" customHeight="1" x14ac:dyDescent="0.2">
      <c r="A12" s="66" t="s">
        <v>44</v>
      </c>
      <c r="B12" s="66"/>
      <c r="D12" s="20">
        <v>270950</v>
      </c>
      <c r="F12" s="25">
        <f>D12/((سپرده!D12+سپرده!H12)/2)</f>
        <v>2.5928865639355742E-5</v>
      </c>
      <c r="H12" s="20">
        <v>270950</v>
      </c>
      <c r="J12" s="25">
        <f>H12/((سپرده!H12+سپرده!L12)/2)</f>
        <v>2.6609885460234112E-5</v>
      </c>
    </row>
    <row r="13" spans="1:10" ht="21.75" customHeight="1" x14ac:dyDescent="0.2">
      <c r="A13" s="67" t="s">
        <v>34</v>
      </c>
      <c r="B13" s="67"/>
      <c r="D13" s="21">
        <f>SUM(D8:D12)</f>
        <v>131157126</v>
      </c>
      <c r="F13" s="21" t="s">
        <v>106</v>
      </c>
      <c r="H13" s="21">
        <f>SUM(H8:H12)</f>
        <v>50686501665</v>
      </c>
      <c r="J13" s="21" t="s">
        <v>106</v>
      </c>
    </row>
    <row r="15" spans="1:10" x14ac:dyDescent="0.2">
      <c r="D15" s="49"/>
      <c r="E15" s="44"/>
      <c r="F15" s="44"/>
      <c r="G15" s="44"/>
      <c r="H15" s="44"/>
      <c r="I15" s="44"/>
      <c r="J15" s="44"/>
    </row>
  </sheetData>
  <mergeCells count="13">
    <mergeCell ref="A12:B12"/>
    <mergeCell ref="A13:B13"/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scale="8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view="pageBreakPreview" zoomScale="105" zoomScaleNormal="100" zoomScaleSheetLayoutView="105" workbookViewId="0">
      <selection activeCell="A6" sqref="A6"/>
    </sheetView>
  </sheetViews>
  <sheetFormatPr defaultRowHeight="12.75" x14ac:dyDescent="0.2"/>
  <cols>
    <col min="1" max="1" width="7.5703125" customWidth="1"/>
    <col min="2" max="2" width="41.5703125" customWidth="1"/>
    <col min="3" max="3" width="1.28515625" customWidth="1"/>
    <col min="4" max="4" width="12.140625" customWidth="1"/>
    <col min="5" max="5" width="1.28515625" customWidth="1"/>
    <col min="6" max="6" width="19.42578125" customWidth="1"/>
  </cols>
  <sheetData>
    <row r="1" spans="1:6" ht="29.1" customHeight="1" x14ac:dyDescent="0.2">
      <c r="A1" s="58" t="s">
        <v>0</v>
      </c>
      <c r="B1" s="58"/>
      <c r="C1" s="58"/>
      <c r="D1" s="58"/>
      <c r="E1" s="58"/>
      <c r="F1" s="58"/>
    </row>
    <row r="2" spans="1:6" ht="21.75" customHeight="1" x14ac:dyDescent="0.2">
      <c r="A2" s="58" t="s">
        <v>45</v>
      </c>
      <c r="B2" s="58"/>
      <c r="C2" s="58"/>
      <c r="D2" s="58"/>
      <c r="E2" s="58"/>
      <c r="F2" s="58"/>
    </row>
    <row r="3" spans="1:6" ht="21.75" customHeight="1" x14ac:dyDescent="0.2">
      <c r="A3" s="58" t="s">
        <v>2</v>
      </c>
      <c r="B3" s="58"/>
      <c r="C3" s="58"/>
      <c r="D3" s="58"/>
      <c r="E3" s="58"/>
      <c r="F3" s="58"/>
    </row>
    <row r="4" spans="1:6" ht="14.45" customHeight="1" x14ac:dyDescent="0.2"/>
    <row r="5" spans="1:6" ht="29.1" customHeight="1" x14ac:dyDescent="0.2">
      <c r="A5" s="53" t="s">
        <v>109</v>
      </c>
      <c r="B5" s="59" t="s">
        <v>56</v>
      </c>
      <c r="C5" s="59"/>
      <c r="D5" s="59"/>
      <c r="E5" s="59"/>
      <c r="F5" s="59"/>
    </row>
    <row r="6" spans="1:6" ht="14.45" customHeight="1" x14ac:dyDescent="0.2">
      <c r="D6" s="2" t="s">
        <v>59</v>
      </c>
      <c r="F6" s="2" t="s">
        <v>9</v>
      </c>
    </row>
    <row r="7" spans="1:6" ht="14.45" customHeight="1" x14ac:dyDescent="0.2">
      <c r="A7" s="61" t="s">
        <v>56</v>
      </c>
      <c r="B7" s="61"/>
      <c r="D7" s="4" t="s">
        <v>38</v>
      </c>
      <c r="F7" s="4" t="s">
        <v>38</v>
      </c>
    </row>
    <row r="8" spans="1:6" ht="21.75" customHeight="1" x14ac:dyDescent="0.2">
      <c r="A8" s="63" t="s">
        <v>56</v>
      </c>
      <c r="B8" s="63"/>
      <c r="D8" s="47">
        <v>0</v>
      </c>
      <c r="F8" s="17">
        <v>0</v>
      </c>
    </row>
    <row r="9" spans="1:6" ht="21.75" customHeight="1" x14ac:dyDescent="0.2">
      <c r="A9" s="64" t="s">
        <v>71</v>
      </c>
      <c r="B9" s="64"/>
      <c r="D9" s="45">
        <v>0</v>
      </c>
      <c r="F9" s="18">
        <v>9310646</v>
      </c>
    </row>
    <row r="10" spans="1:6" ht="21.75" customHeight="1" x14ac:dyDescent="0.2">
      <c r="A10" s="66" t="s">
        <v>72</v>
      </c>
      <c r="B10" s="66"/>
      <c r="D10" s="46">
        <v>0</v>
      </c>
      <c r="F10" s="20">
        <v>100301819</v>
      </c>
    </row>
    <row r="11" spans="1:6" ht="21.75" customHeight="1" x14ac:dyDescent="0.2">
      <c r="A11" s="67" t="s">
        <v>34</v>
      </c>
      <c r="B11" s="67"/>
      <c r="D11" s="10">
        <v>0</v>
      </c>
      <c r="F11" s="21">
        <v>109612465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V25"/>
  <sheetViews>
    <sheetView rightToLeft="1" view="pageBreakPreview" topLeftCell="A4" zoomScale="85" zoomScaleNormal="100" zoomScaleSheetLayoutView="85" workbookViewId="0">
      <selection activeCell="A8" sqref="A8"/>
    </sheetView>
  </sheetViews>
  <sheetFormatPr defaultRowHeight="12.75" x14ac:dyDescent="0.2"/>
  <cols>
    <col min="1" max="1" width="32.5703125" customWidth="1"/>
    <col min="2" max="2" width="1.28515625" customWidth="1"/>
    <col min="3" max="3" width="16.85546875" customWidth="1"/>
    <col min="4" max="4" width="1.28515625" customWidth="1"/>
    <col min="5" max="5" width="29.7109375" customWidth="1"/>
    <col min="6" max="6" width="1.28515625" customWidth="1"/>
    <col min="7" max="7" width="19" customWidth="1"/>
    <col min="8" max="8" width="1.28515625" customWidth="1"/>
    <col min="9" max="9" width="11.85546875" customWidth="1"/>
    <col min="10" max="10" width="1.28515625" customWidth="1"/>
    <col min="11" max="11" width="10.42578125" customWidth="1"/>
    <col min="12" max="12" width="1.28515625" customWidth="1"/>
    <col min="13" max="13" width="21.85546875" customWidth="1"/>
    <col min="14" max="14" width="1.28515625" customWidth="1"/>
    <col min="15" max="15" width="23.140625" customWidth="1"/>
    <col min="16" max="16" width="1.28515625" customWidth="1"/>
    <col min="17" max="17" width="21.7109375" customWidth="1"/>
    <col min="18" max="18" width="1.28515625" customWidth="1"/>
    <col min="19" max="19" width="19.42578125" customWidth="1"/>
    <col min="21" max="21" width="12.7109375" bestFit="1" customWidth="1"/>
  </cols>
  <sheetData>
    <row r="1" spans="1:22" ht="29.1" customHeight="1" x14ac:dyDescent="0.2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</row>
    <row r="2" spans="1:22" ht="21.75" customHeight="1" x14ac:dyDescent="0.2">
      <c r="A2" s="58" t="s">
        <v>45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</row>
    <row r="3" spans="1:22" ht="21.75" customHeight="1" x14ac:dyDescent="0.2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</row>
    <row r="4" spans="1:22" ht="14.45" customHeight="1" x14ac:dyDescent="0.2"/>
    <row r="5" spans="1:22" ht="25.5" customHeight="1" x14ac:dyDescent="0.2">
      <c r="A5" s="59" t="s">
        <v>62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2" ht="14.45" customHeight="1" x14ac:dyDescent="0.2">
      <c r="A6" s="61" t="s">
        <v>35</v>
      </c>
      <c r="C6" s="61" t="s">
        <v>73</v>
      </c>
      <c r="D6" s="61"/>
      <c r="E6" s="61"/>
      <c r="F6" s="61"/>
      <c r="G6" s="61"/>
      <c r="I6" s="61" t="s">
        <v>59</v>
      </c>
      <c r="J6" s="61"/>
      <c r="K6" s="61"/>
      <c r="L6" s="61"/>
      <c r="M6" s="61"/>
      <c r="O6" s="61" t="s">
        <v>60</v>
      </c>
      <c r="P6" s="61"/>
      <c r="Q6" s="61"/>
      <c r="R6" s="61"/>
      <c r="S6" s="61"/>
    </row>
    <row r="7" spans="1:22" ht="43.5" customHeight="1" x14ac:dyDescent="0.2">
      <c r="A7" s="61"/>
      <c r="C7" s="11" t="s">
        <v>74</v>
      </c>
      <c r="D7" s="3"/>
      <c r="E7" s="11" t="s">
        <v>75</v>
      </c>
      <c r="F7" s="3"/>
      <c r="G7" s="11" t="s">
        <v>76</v>
      </c>
      <c r="I7" s="11" t="s">
        <v>77</v>
      </c>
      <c r="J7" s="3"/>
      <c r="K7" s="11" t="s">
        <v>78</v>
      </c>
      <c r="L7" s="3"/>
      <c r="M7" s="11" t="s">
        <v>79</v>
      </c>
      <c r="O7" s="11" t="s">
        <v>77</v>
      </c>
      <c r="P7" s="3"/>
      <c r="Q7" s="11" t="s">
        <v>78</v>
      </c>
      <c r="R7" s="3"/>
      <c r="S7" s="11" t="s">
        <v>79</v>
      </c>
    </row>
    <row r="8" spans="1:22" ht="21.75" customHeight="1" x14ac:dyDescent="0.2">
      <c r="A8" s="5" t="s">
        <v>25</v>
      </c>
      <c r="C8" s="29" t="s">
        <v>80</v>
      </c>
      <c r="E8" s="17">
        <v>19707492</v>
      </c>
      <c r="F8" s="16"/>
      <c r="G8" s="17">
        <v>103</v>
      </c>
      <c r="H8" s="16"/>
      <c r="I8" s="17">
        <v>0</v>
      </c>
      <c r="J8" s="16"/>
      <c r="K8" s="17">
        <v>0</v>
      </c>
      <c r="L8" s="16"/>
      <c r="M8" s="17">
        <v>0</v>
      </c>
      <c r="N8" s="16"/>
      <c r="O8" s="17">
        <v>2029871676</v>
      </c>
      <c r="P8" s="16"/>
      <c r="Q8" s="17">
        <v>0</v>
      </c>
      <c r="R8" s="16"/>
      <c r="S8" s="17">
        <f>O8-Q8</f>
        <v>2029871676</v>
      </c>
      <c r="U8" s="28"/>
      <c r="V8" s="28"/>
    </row>
    <row r="9" spans="1:22" ht="21.75" customHeight="1" x14ac:dyDescent="0.2">
      <c r="A9" s="6" t="s">
        <v>24</v>
      </c>
      <c r="C9" s="30" t="s">
        <v>81</v>
      </c>
      <c r="E9" s="18">
        <v>6000000</v>
      </c>
      <c r="F9" s="16"/>
      <c r="G9" s="18">
        <v>52</v>
      </c>
      <c r="H9" s="16"/>
      <c r="I9" s="18">
        <v>0</v>
      </c>
      <c r="J9" s="16"/>
      <c r="K9" s="18">
        <v>0</v>
      </c>
      <c r="L9" s="16"/>
      <c r="M9" s="18">
        <v>0</v>
      </c>
      <c r="N9" s="16"/>
      <c r="O9" s="18">
        <v>312000000</v>
      </c>
      <c r="P9" s="16"/>
      <c r="Q9" s="18">
        <v>31334566</v>
      </c>
      <c r="R9" s="16"/>
      <c r="S9" s="18">
        <f>O9-Q9</f>
        <v>280665434</v>
      </c>
      <c r="U9" s="28"/>
      <c r="V9" s="28"/>
    </row>
    <row r="10" spans="1:22" ht="21.75" customHeight="1" x14ac:dyDescent="0.2">
      <c r="A10" s="6" t="s">
        <v>32</v>
      </c>
      <c r="C10" s="30" t="s">
        <v>82</v>
      </c>
      <c r="E10" s="18">
        <v>4000000</v>
      </c>
      <c r="F10" s="16"/>
      <c r="G10" s="18">
        <v>370</v>
      </c>
      <c r="H10" s="16"/>
      <c r="I10" s="18">
        <v>0</v>
      </c>
      <c r="J10" s="16"/>
      <c r="K10" s="18">
        <v>0</v>
      </c>
      <c r="L10" s="16"/>
      <c r="M10" s="18">
        <v>0</v>
      </c>
      <c r="N10" s="16"/>
      <c r="O10" s="18">
        <v>1480000000</v>
      </c>
      <c r="P10" s="16"/>
      <c r="Q10" s="18">
        <v>0</v>
      </c>
      <c r="R10" s="16"/>
      <c r="S10" s="18">
        <f t="shared" ref="S10:S20" si="0">O10-Q10</f>
        <v>1480000000</v>
      </c>
      <c r="U10" s="28"/>
      <c r="V10" s="28"/>
    </row>
    <row r="11" spans="1:22" ht="21.75" customHeight="1" x14ac:dyDescent="0.2">
      <c r="A11" s="6" t="s">
        <v>30</v>
      </c>
      <c r="C11" s="30" t="s">
        <v>83</v>
      </c>
      <c r="E11" s="18">
        <v>53899976</v>
      </c>
      <c r="F11" s="16"/>
      <c r="G11" s="18">
        <v>70</v>
      </c>
      <c r="H11" s="16"/>
      <c r="I11" s="18">
        <v>0</v>
      </c>
      <c r="J11" s="16"/>
      <c r="K11" s="18">
        <v>0</v>
      </c>
      <c r="L11" s="16"/>
      <c r="M11" s="18">
        <v>0</v>
      </c>
      <c r="N11" s="16"/>
      <c r="O11" s="18">
        <v>3772998320</v>
      </c>
      <c r="P11" s="16"/>
      <c r="Q11" s="18">
        <v>414109572</v>
      </c>
      <c r="R11" s="16"/>
      <c r="S11" s="18">
        <f t="shared" si="0"/>
        <v>3358888748</v>
      </c>
      <c r="U11" s="28"/>
      <c r="V11" s="28"/>
    </row>
    <row r="12" spans="1:22" ht="21.75" customHeight="1" x14ac:dyDescent="0.2">
      <c r="A12" s="6" t="s">
        <v>33</v>
      </c>
      <c r="C12" s="30" t="s">
        <v>84</v>
      </c>
      <c r="E12" s="18">
        <v>2570695</v>
      </c>
      <c r="F12" s="16"/>
      <c r="G12" s="18">
        <v>160</v>
      </c>
      <c r="H12" s="16"/>
      <c r="I12" s="18">
        <v>0</v>
      </c>
      <c r="J12" s="16"/>
      <c r="K12" s="18">
        <v>0</v>
      </c>
      <c r="L12" s="16"/>
      <c r="M12" s="18">
        <v>0</v>
      </c>
      <c r="N12" s="16"/>
      <c r="O12" s="18">
        <v>411311200</v>
      </c>
      <c r="P12" s="16"/>
      <c r="Q12" s="18">
        <v>0</v>
      </c>
      <c r="R12" s="16"/>
      <c r="S12" s="18">
        <f t="shared" si="0"/>
        <v>411311200</v>
      </c>
      <c r="U12" s="28"/>
      <c r="V12" s="28"/>
    </row>
    <row r="13" spans="1:22" ht="21.75" customHeight="1" x14ac:dyDescent="0.2">
      <c r="A13" s="6" t="s">
        <v>23</v>
      </c>
      <c r="C13" s="30" t="s">
        <v>85</v>
      </c>
      <c r="E13" s="18">
        <v>5000000</v>
      </c>
      <c r="F13" s="16"/>
      <c r="G13" s="18">
        <v>610</v>
      </c>
      <c r="H13" s="16"/>
      <c r="I13" s="18">
        <v>0</v>
      </c>
      <c r="J13" s="16"/>
      <c r="K13" s="18">
        <v>0</v>
      </c>
      <c r="L13" s="16"/>
      <c r="M13" s="18">
        <v>0</v>
      </c>
      <c r="N13" s="16"/>
      <c r="O13" s="18">
        <v>3050000000</v>
      </c>
      <c r="P13" s="16"/>
      <c r="Q13" s="18">
        <v>0</v>
      </c>
      <c r="R13" s="16"/>
      <c r="S13" s="18">
        <f t="shared" si="0"/>
        <v>3050000000</v>
      </c>
      <c r="U13" s="28"/>
      <c r="V13" s="28"/>
    </row>
    <row r="14" spans="1:22" ht="21.75" customHeight="1" x14ac:dyDescent="0.2">
      <c r="A14" s="6" t="s">
        <v>29</v>
      </c>
      <c r="C14" s="30" t="s">
        <v>83</v>
      </c>
      <c r="E14" s="18">
        <v>6000000</v>
      </c>
      <c r="F14" s="16"/>
      <c r="G14" s="18">
        <v>400</v>
      </c>
      <c r="H14" s="16"/>
      <c r="I14" s="18">
        <v>0</v>
      </c>
      <c r="J14" s="16"/>
      <c r="K14" s="18">
        <v>0</v>
      </c>
      <c r="L14" s="16"/>
      <c r="M14" s="18">
        <v>0</v>
      </c>
      <c r="N14" s="16"/>
      <c r="O14" s="18">
        <v>2400000000</v>
      </c>
      <c r="P14" s="16"/>
      <c r="Q14" s="18">
        <v>263414634</v>
      </c>
      <c r="R14" s="16"/>
      <c r="S14" s="18">
        <f t="shared" si="0"/>
        <v>2136585366</v>
      </c>
      <c r="U14" s="28"/>
      <c r="V14" s="28"/>
    </row>
    <row r="15" spans="1:22" ht="21.75" customHeight="1" x14ac:dyDescent="0.2">
      <c r="A15" s="6" t="s">
        <v>31</v>
      </c>
      <c r="C15" s="30" t="s">
        <v>80</v>
      </c>
      <c r="E15" s="18">
        <v>10000000</v>
      </c>
      <c r="F15" s="16"/>
      <c r="G15" s="18">
        <v>9</v>
      </c>
      <c r="H15" s="16"/>
      <c r="I15" s="18">
        <v>0</v>
      </c>
      <c r="J15" s="16"/>
      <c r="K15" s="18">
        <v>0</v>
      </c>
      <c r="L15" s="16"/>
      <c r="M15" s="18">
        <v>0</v>
      </c>
      <c r="N15" s="16"/>
      <c r="O15" s="18">
        <v>90000000</v>
      </c>
      <c r="P15" s="16"/>
      <c r="Q15" s="18">
        <v>9534599</v>
      </c>
      <c r="R15" s="16"/>
      <c r="S15" s="18">
        <f t="shared" si="0"/>
        <v>80465401</v>
      </c>
      <c r="U15" s="28"/>
      <c r="V15" s="28"/>
    </row>
    <row r="16" spans="1:22" ht="21.75" customHeight="1" x14ac:dyDescent="0.2">
      <c r="A16" s="6" t="s">
        <v>28</v>
      </c>
      <c r="C16" s="30" t="s">
        <v>81</v>
      </c>
      <c r="E16" s="18">
        <v>7000000</v>
      </c>
      <c r="F16" s="16"/>
      <c r="G16" s="18">
        <v>36</v>
      </c>
      <c r="H16" s="16"/>
      <c r="I16" s="18">
        <v>0</v>
      </c>
      <c r="J16" s="16"/>
      <c r="K16" s="18">
        <v>0</v>
      </c>
      <c r="L16" s="16"/>
      <c r="M16" s="18">
        <v>0</v>
      </c>
      <c r="N16" s="16"/>
      <c r="O16" s="18">
        <v>252000000</v>
      </c>
      <c r="P16" s="16"/>
      <c r="Q16" s="18">
        <v>25308688</v>
      </c>
      <c r="R16" s="16"/>
      <c r="S16" s="18">
        <f t="shared" si="0"/>
        <v>226691312</v>
      </c>
      <c r="U16" s="28"/>
      <c r="V16" s="28"/>
    </row>
    <row r="17" spans="1:22" ht="21.75" customHeight="1" x14ac:dyDescent="0.2">
      <c r="A17" s="6" t="s">
        <v>21</v>
      </c>
      <c r="C17" s="30" t="s">
        <v>86</v>
      </c>
      <c r="E17" s="18">
        <v>17000000</v>
      </c>
      <c r="F17" s="16"/>
      <c r="G17" s="18">
        <v>310</v>
      </c>
      <c r="H17" s="16"/>
      <c r="I17" s="18">
        <v>0</v>
      </c>
      <c r="J17" s="16"/>
      <c r="K17" s="18">
        <v>0</v>
      </c>
      <c r="L17" s="16"/>
      <c r="M17" s="18">
        <v>0</v>
      </c>
      <c r="N17" s="16"/>
      <c r="O17" s="18">
        <v>5270000000</v>
      </c>
      <c r="P17" s="16"/>
      <c r="Q17" s="18">
        <v>0</v>
      </c>
      <c r="R17" s="16"/>
      <c r="S17" s="18">
        <f t="shared" si="0"/>
        <v>5270000000</v>
      </c>
      <c r="U17" s="28"/>
      <c r="V17" s="28"/>
    </row>
    <row r="18" spans="1:22" ht="21.75" customHeight="1" x14ac:dyDescent="0.2">
      <c r="A18" s="6" t="s">
        <v>19</v>
      </c>
      <c r="C18" s="30" t="s">
        <v>85</v>
      </c>
      <c r="E18" s="18">
        <v>49400000</v>
      </c>
      <c r="F18" s="16"/>
      <c r="G18" s="18">
        <v>110</v>
      </c>
      <c r="H18" s="16"/>
      <c r="I18" s="18">
        <v>0</v>
      </c>
      <c r="J18" s="16"/>
      <c r="K18" s="18">
        <v>0</v>
      </c>
      <c r="L18" s="16"/>
      <c r="M18" s="18">
        <v>0</v>
      </c>
      <c r="N18" s="16"/>
      <c r="O18" s="18">
        <v>5434000000</v>
      </c>
      <c r="P18" s="16"/>
      <c r="Q18" s="18">
        <v>590507937</v>
      </c>
      <c r="R18" s="16"/>
      <c r="S18" s="18">
        <f t="shared" si="0"/>
        <v>4843492063</v>
      </c>
      <c r="U18" s="28"/>
      <c r="V18" s="28"/>
    </row>
    <row r="19" spans="1:22" ht="21.75" customHeight="1" x14ac:dyDescent="0.2">
      <c r="A19" s="6" t="s">
        <v>22</v>
      </c>
      <c r="C19" s="30" t="s">
        <v>80</v>
      </c>
      <c r="E19" s="18">
        <v>2362500</v>
      </c>
      <c r="F19" s="16"/>
      <c r="G19" s="18">
        <v>320</v>
      </c>
      <c r="H19" s="16"/>
      <c r="I19" s="18">
        <v>0</v>
      </c>
      <c r="J19" s="16"/>
      <c r="K19" s="18">
        <v>0</v>
      </c>
      <c r="L19" s="16"/>
      <c r="M19" s="18">
        <v>0</v>
      </c>
      <c r="N19" s="16"/>
      <c r="O19" s="18">
        <v>756000000</v>
      </c>
      <c r="P19" s="16"/>
      <c r="Q19" s="18">
        <v>0</v>
      </c>
      <c r="R19" s="16"/>
      <c r="S19" s="18">
        <f t="shared" si="0"/>
        <v>756000000</v>
      </c>
      <c r="U19" s="28"/>
      <c r="V19" s="28"/>
    </row>
    <row r="20" spans="1:22" ht="21.75" customHeight="1" x14ac:dyDescent="0.2">
      <c r="A20" s="7" t="s">
        <v>65</v>
      </c>
      <c r="C20" s="31" t="s">
        <v>87</v>
      </c>
      <c r="E20" s="20">
        <v>555000</v>
      </c>
      <c r="F20" s="16"/>
      <c r="G20" s="20">
        <v>3000</v>
      </c>
      <c r="H20" s="16"/>
      <c r="I20" s="20">
        <v>0</v>
      </c>
      <c r="J20" s="16"/>
      <c r="K20" s="20">
        <v>0</v>
      </c>
      <c r="L20" s="16"/>
      <c r="M20" s="20">
        <v>0</v>
      </c>
      <c r="N20" s="16"/>
      <c r="O20" s="20">
        <v>1665000000</v>
      </c>
      <c r="P20" s="16"/>
      <c r="Q20" s="20">
        <v>0</v>
      </c>
      <c r="R20" s="16"/>
      <c r="S20" s="18">
        <f t="shared" si="0"/>
        <v>1665000000</v>
      </c>
      <c r="U20" s="28"/>
      <c r="V20" s="28"/>
    </row>
    <row r="21" spans="1:22" ht="21.75" customHeight="1" x14ac:dyDescent="0.2">
      <c r="A21" s="9" t="s">
        <v>34</v>
      </c>
      <c r="C21" s="10"/>
      <c r="E21" s="21"/>
      <c r="F21" s="16"/>
      <c r="G21" s="21"/>
      <c r="H21" s="16"/>
      <c r="I21" s="21">
        <v>0</v>
      </c>
      <c r="J21" s="16"/>
      <c r="K21" s="21">
        <v>0</v>
      </c>
      <c r="L21" s="16"/>
      <c r="M21" s="21">
        <v>0</v>
      </c>
      <c r="N21" s="16"/>
      <c r="O21" s="21">
        <f>SUM(O8:O20)</f>
        <v>26923181196</v>
      </c>
      <c r="P21" s="16"/>
      <c r="Q21" s="21">
        <f>SUM(Q8:Q20)</f>
        <v>1334209996</v>
      </c>
      <c r="R21" s="16"/>
      <c r="S21" s="21">
        <f>SUM(S8:S20)</f>
        <v>25588971200</v>
      </c>
      <c r="U21" s="28"/>
      <c r="V21" s="28"/>
    </row>
    <row r="23" spans="1:22" x14ac:dyDescent="0.2">
      <c r="O23" s="49"/>
      <c r="P23" s="49"/>
      <c r="Q23" s="49"/>
    </row>
    <row r="24" spans="1:22" x14ac:dyDescent="0.2">
      <c r="O24" s="44"/>
      <c r="P24" s="44"/>
      <c r="Q24" s="44"/>
    </row>
    <row r="25" spans="1:22" x14ac:dyDescent="0.2">
      <c r="O25" s="44"/>
      <c r="P25" s="44"/>
      <c r="Q25" s="44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61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13"/>
  <sheetViews>
    <sheetView rightToLeft="1" view="pageBreakPreview" zoomScaleNormal="100" zoomScaleSheetLayoutView="100" workbookViewId="0">
      <selection activeCell="A8" sqref="A8"/>
    </sheetView>
  </sheetViews>
  <sheetFormatPr defaultRowHeight="12.75" x14ac:dyDescent="0.2"/>
  <cols>
    <col min="1" max="1" width="68.5703125" customWidth="1"/>
    <col min="2" max="2" width="1.28515625" customWidth="1"/>
    <col min="3" max="3" width="14.28515625" customWidth="1"/>
    <col min="4" max="4" width="1.28515625" customWidth="1"/>
    <col min="5" max="5" width="15" customWidth="1"/>
    <col min="6" max="6" width="1.28515625" customWidth="1"/>
    <col min="7" max="7" width="15.5703125" customWidth="1"/>
    <col min="8" max="8" width="1.28515625" customWidth="1"/>
    <col min="9" max="9" width="16" customWidth="1"/>
    <col min="10" max="10" width="1.28515625" customWidth="1"/>
    <col min="11" max="11" width="16.140625" customWidth="1"/>
    <col min="12" max="12" width="1.28515625" customWidth="1"/>
    <col min="13" max="13" width="15.5703125" customWidth="1"/>
    <col min="15" max="15" width="17.140625" customWidth="1"/>
    <col min="16" max="16" width="14.42578125" bestFit="1" customWidth="1"/>
  </cols>
  <sheetData>
    <row r="1" spans="1:16" ht="29.1" customHeight="1" x14ac:dyDescent="0.2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6" ht="21.75" customHeight="1" x14ac:dyDescent="0.2">
      <c r="A2" s="58" t="s">
        <v>45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1:16" ht="21.75" customHeight="1" x14ac:dyDescent="0.2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1:16" ht="14.45" customHeight="1" x14ac:dyDescent="0.2"/>
    <row r="5" spans="1:16" ht="24.75" customHeight="1" x14ac:dyDescent="0.2">
      <c r="A5" s="59" t="s">
        <v>90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</row>
    <row r="6" spans="1:16" ht="14.45" customHeight="1" x14ac:dyDescent="0.2">
      <c r="A6" s="61" t="s">
        <v>48</v>
      </c>
      <c r="C6" s="61" t="s">
        <v>59</v>
      </c>
      <c r="D6" s="61"/>
      <c r="E6" s="61"/>
      <c r="F6" s="61"/>
      <c r="G6" s="61"/>
      <c r="I6" s="61" t="s">
        <v>60</v>
      </c>
      <c r="J6" s="61"/>
      <c r="K6" s="61"/>
      <c r="L6" s="61"/>
      <c r="M6" s="61"/>
    </row>
    <row r="7" spans="1:16" ht="29.1" customHeight="1" x14ac:dyDescent="0.2">
      <c r="A7" s="61"/>
      <c r="C7" s="11" t="s">
        <v>88</v>
      </c>
      <c r="D7" s="3"/>
      <c r="E7" s="11" t="s">
        <v>78</v>
      </c>
      <c r="F7" s="3"/>
      <c r="G7" s="11" t="s">
        <v>89</v>
      </c>
      <c r="I7" s="11" t="s">
        <v>88</v>
      </c>
      <c r="J7" s="3"/>
      <c r="K7" s="11" t="s">
        <v>78</v>
      </c>
      <c r="L7" s="3"/>
      <c r="M7" s="11" t="s">
        <v>89</v>
      </c>
    </row>
    <row r="8" spans="1:16" ht="21.75" customHeight="1" x14ac:dyDescent="0.2">
      <c r="A8" s="5" t="s">
        <v>41</v>
      </c>
      <c r="C8" s="17">
        <v>1746788</v>
      </c>
      <c r="D8" s="16"/>
      <c r="E8" s="12">
        <v>0</v>
      </c>
      <c r="F8" s="16"/>
      <c r="G8" s="17">
        <f>C8-E8</f>
        <v>1746788</v>
      </c>
      <c r="H8" s="16"/>
      <c r="I8" s="17">
        <v>16693234451</v>
      </c>
      <c r="J8" s="16"/>
      <c r="K8" s="17">
        <v>0</v>
      </c>
      <c r="L8" s="16"/>
      <c r="M8" s="17">
        <f>I8-K8</f>
        <v>16693234451</v>
      </c>
      <c r="O8" s="28"/>
      <c r="P8" s="28"/>
    </row>
    <row r="9" spans="1:16" ht="21.75" customHeight="1" x14ac:dyDescent="0.2">
      <c r="A9" s="6" t="s">
        <v>70</v>
      </c>
      <c r="C9" s="18">
        <v>0</v>
      </c>
      <c r="D9" s="16"/>
      <c r="E9" s="13">
        <v>0</v>
      </c>
      <c r="F9" s="16"/>
      <c r="G9" s="18">
        <v>0</v>
      </c>
      <c r="H9" s="16"/>
      <c r="I9" s="18">
        <v>5891784397</v>
      </c>
      <c r="J9" s="16"/>
      <c r="K9" s="18">
        <v>3980168</v>
      </c>
      <c r="L9" s="16"/>
      <c r="M9" s="18">
        <f>I9-K9</f>
        <v>5887804229</v>
      </c>
      <c r="O9" s="28"/>
      <c r="P9" s="28"/>
    </row>
    <row r="10" spans="1:16" ht="21.75" customHeight="1" x14ac:dyDescent="0.2">
      <c r="A10" s="6" t="s">
        <v>42</v>
      </c>
      <c r="C10" s="45">
        <v>28278698</v>
      </c>
      <c r="D10" s="49"/>
      <c r="E10" s="13">
        <v>-175358</v>
      </c>
      <c r="F10" s="49"/>
      <c r="G10" s="45">
        <f>C10-E10</f>
        <v>28454056</v>
      </c>
      <c r="H10" s="16"/>
      <c r="I10" s="18">
        <v>8915929082</v>
      </c>
      <c r="J10" s="16"/>
      <c r="K10" s="18">
        <v>0</v>
      </c>
      <c r="L10" s="16"/>
      <c r="M10" s="45">
        <f t="shared" ref="M10:M12" si="0">I10-K10</f>
        <v>8915929082</v>
      </c>
      <c r="O10" s="28"/>
      <c r="P10" s="28"/>
    </row>
    <row r="11" spans="1:16" ht="21.75" customHeight="1" x14ac:dyDescent="0.2">
      <c r="A11" s="6" t="s">
        <v>43</v>
      </c>
      <c r="C11" s="45">
        <v>100860690</v>
      </c>
      <c r="D11" s="49"/>
      <c r="E11" s="13">
        <v>-738605</v>
      </c>
      <c r="F11" s="49"/>
      <c r="G11" s="45">
        <f t="shared" ref="G11:G12" si="1">C11-E11</f>
        <v>101599295</v>
      </c>
      <c r="H11" s="16"/>
      <c r="I11" s="18">
        <v>19185282785</v>
      </c>
      <c r="J11" s="16"/>
      <c r="K11" s="18">
        <v>0</v>
      </c>
      <c r="L11" s="16"/>
      <c r="M11" s="45">
        <f t="shared" si="0"/>
        <v>19185282785</v>
      </c>
      <c r="O11" s="28"/>
      <c r="P11" s="28"/>
    </row>
    <row r="12" spans="1:16" ht="21.75" customHeight="1" x14ac:dyDescent="0.2">
      <c r="A12" s="7" t="s">
        <v>44</v>
      </c>
      <c r="C12" s="20">
        <v>270950</v>
      </c>
      <c r="D12" s="16"/>
      <c r="E12" s="14">
        <v>0</v>
      </c>
      <c r="F12" s="16"/>
      <c r="G12" s="45">
        <f t="shared" si="1"/>
        <v>270950</v>
      </c>
      <c r="H12" s="16"/>
      <c r="I12" s="20">
        <v>270950</v>
      </c>
      <c r="J12" s="16"/>
      <c r="K12" s="20">
        <v>0</v>
      </c>
      <c r="L12" s="16"/>
      <c r="M12" s="45">
        <f t="shared" si="0"/>
        <v>270950</v>
      </c>
      <c r="O12" s="28"/>
      <c r="P12" s="28"/>
    </row>
    <row r="13" spans="1:16" ht="21.75" customHeight="1" x14ac:dyDescent="0.2">
      <c r="A13" s="9" t="s">
        <v>34</v>
      </c>
      <c r="C13" s="21">
        <f>SUM(C8:C12)</f>
        <v>131157126</v>
      </c>
      <c r="D13" s="16"/>
      <c r="E13" s="15">
        <f>SUM(E8:E12)</f>
        <v>-913963</v>
      </c>
      <c r="F13" s="16"/>
      <c r="G13" s="21">
        <f>SUM(G8:G12)</f>
        <v>132071089</v>
      </c>
      <c r="H13" s="16"/>
      <c r="I13" s="21">
        <f>SUM(I8:I12)</f>
        <v>50686501665</v>
      </c>
      <c r="J13" s="16"/>
      <c r="K13" s="21">
        <f>SUM(K8:K12)</f>
        <v>3980168</v>
      </c>
      <c r="L13" s="16"/>
      <c r="M13" s="21">
        <f>SUM(M8:M12)</f>
        <v>50682521497</v>
      </c>
      <c r="O13" s="28"/>
      <c r="P13" s="28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10</vt:i4>
      </vt:variant>
    </vt:vector>
  </HeadingPairs>
  <TitlesOfParts>
    <vt:vector size="21" baseType="lpstr">
      <vt:lpstr>0</vt:lpstr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سپرده بانکی'!Print_Area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Soheil Sadegh Zadeh</cp:lastModifiedBy>
  <dcterms:created xsi:type="dcterms:W3CDTF">2024-09-22T06:00:09Z</dcterms:created>
  <dcterms:modified xsi:type="dcterms:W3CDTF">2024-09-24T05:46:15Z</dcterms:modified>
</cp:coreProperties>
</file>