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5 مرداد\"/>
    </mc:Choice>
  </mc:AlternateContent>
  <xr:revisionPtr revIDLastSave="0" documentId="13_ncr:1_{4625364A-65DA-4669-94AD-B0EBCD6604A4}" xr6:coauthVersionLast="47" xr6:coauthVersionMax="47" xr10:uidLastSave="{00000000-0000-0000-0000-000000000000}"/>
  <bookViews>
    <workbookView xWindow="-120" yWindow="-120" windowWidth="24240" windowHeight="13140" tabRatio="829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بانکی'!$A$1:$K$13</definedName>
    <definedName name="_xlnm.Print_Area" localSheetId="4">'درآمد سرمایه گذاری در سهام'!$A$1:$V$28</definedName>
    <definedName name="_xlnm.Print_Area" localSheetId="7">'درآمد سود سهام'!$A$1:$S$22</definedName>
    <definedName name="_xlnm.Print_Area" localSheetId="10">'درآمد ناشی از تغییر قیمت اوراق'!$A$1:$Q$25</definedName>
    <definedName name="_xlnm.Print_Area" localSheetId="9">'درآمد ناشی از فروش'!$A$1:$Q$11</definedName>
    <definedName name="_xlnm.Print_Area" localSheetId="6">'سایر درآمدها'!$A$1:$F$12</definedName>
    <definedName name="_xlnm.Print_Area" localSheetId="2">سپرده!$A$1:$M$13</definedName>
    <definedName name="_xlnm.Print_Area" localSheetId="1">سهام!$A$1:$AA$26</definedName>
    <definedName name="_xlnm.Print_Area" localSheetId="8">'سود سپرده بانکی'!$A$1:$M$13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L9" i="9" s="1"/>
  <c r="S10" i="15"/>
  <c r="S11" i="15"/>
  <c r="S12" i="15"/>
  <c r="S13" i="15"/>
  <c r="S14" i="15"/>
  <c r="S15" i="15"/>
  <c r="S16" i="15"/>
  <c r="S17" i="15"/>
  <c r="S18" i="15"/>
  <c r="S19" i="15"/>
  <c r="S20" i="15"/>
  <c r="S9" i="15"/>
  <c r="S8" i="15"/>
  <c r="Q10" i="21" l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9" i="21"/>
  <c r="Q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9" i="21"/>
  <c r="I8" i="21"/>
  <c r="M10" i="19"/>
  <c r="O10" i="19"/>
  <c r="Q10" i="19"/>
  <c r="Q9" i="19"/>
  <c r="Q8" i="19"/>
  <c r="M10" i="18"/>
  <c r="M11" i="18"/>
  <c r="M9" i="18"/>
  <c r="M8" i="18"/>
  <c r="K12" i="18"/>
  <c r="I12" i="18"/>
  <c r="I21" i="15"/>
  <c r="K21" i="15"/>
  <c r="M21" i="15"/>
  <c r="O21" i="15"/>
  <c r="Q21" i="15"/>
  <c r="S21" i="15"/>
  <c r="J9" i="13"/>
  <c r="J11" i="13"/>
  <c r="J10" i="13"/>
  <c r="J8" i="13"/>
  <c r="F9" i="13"/>
  <c r="F10" i="13"/>
  <c r="F11" i="13"/>
  <c r="F8" i="13"/>
  <c r="Q24" i="21" l="1"/>
  <c r="M12" i="18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10" i="9"/>
  <c r="J10" i="8"/>
  <c r="J9" i="8"/>
  <c r="H11" i="8"/>
  <c r="J10" i="7"/>
  <c r="J11" i="7"/>
  <c r="L11" i="7" s="1"/>
  <c r="J9" i="7"/>
  <c r="J8" i="7"/>
  <c r="F10" i="8"/>
  <c r="F9" i="8"/>
  <c r="F8" i="8"/>
  <c r="D12" i="13"/>
  <c r="H12" i="13"/>
  <c r="F11" i="14"/>
  <c r="G12" i="18"/>
  <c r="E12" i="18"/>
  <c r="C12" i="18"/>
  <c r="I24" i="21"/>
  <c r="G24" i="21"/>
  <c r="E24" i="21"/>
  <c r="M24" i="21"/>
  <c r="O24" i="21"/>
  <c r="T26" i="9"/>
  <c r="R26" i="9"/>
  <c r="P26" i="9"/>
  <c r="N26" i="9"/>
  <c r="J26" i="9"/>
  <c r="F26" i="9"/>
  <c r="D26" i="9"/>
  <c r="L10" i="7"/>
  <c r="L9" i="7"/>
  <c r="L8" i="7"/>
  <c r="J12" i="7"/>
  <c r="H12" i="7"/>
  <c r="F12" i="7"/>
  <c r="D12" i="7"/>
  <c r="AA25" i="2"/>
  <c r="AA24" i="2"/>
  <c r="AA23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10" i="2"/>
  <c r="AA9" i="2"/>
  <c r="Y25" i="2"/>
  <c r="W25" i="2"/>
  <c r="I25" i="2"/>
  <c r="G25" i="2"/>
  <c r="L26" i="9" l="1"/>
  <c r="J8" i="8"/>
  <c r="J11" i="8" s="1"/>
  <c r="L12" i="7"/>
</calcChain>
</file>

<file path=xl/sharedStrings.xml><?xml version="1.0" encoding="utf-8"?>
<sst xmlns="http://schemas.openxmlformats.org/spreadsheetml/2006/main" count="273" uniqueCount="110">
  <si>
    <t>صندوق سرمایه گذاری بخشی صنایع معیار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</si>
  <si>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</si>
  <si>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</si>
  <si>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</si>
  <si>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</si>
  <si>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</si>
  <si>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</si>
  <si>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</si>
  <si>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</si>
  <si>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</si>
  <si>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</si>
  <si>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</si>
  <si>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</si>
  <si>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</si>
  <si>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</si>
  <si>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</si>
  <si>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</si>
  <si>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</si>
  <si>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</si>
  <si>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</si>
  <si>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</si>
  <si>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</si>
  <si>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</si>
  <si>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پالایش نفت اصفهان</t>
  </si>
  <si>
    <t>رادیاتور ایران‌</t>
  </si>
  <si>
    <t>زامیاد</t>
  </si>
  <si>
    <t>سایپا</t>
  </si>
  <si>
    <t>سایپا دیزل</t>
  </si>
  <si>
    <t>سرمایه‌گذاری‌ سایپا</t>
  </si>
  <si>
    <t>فولاد مبارکه اصفهان</t>
  </si>
  <si>
    <t>گسترش‌سرمایه‌گذاری‌ایران‌خودرو</t>
  </si>
  <si>
    <t>ملی‌ صنایع‌ مس‌ ایران‌</t>
  </si>
  <si>
    <t>موتورسازان‌تراکتورسازی‌ایران‌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</si>
  <si>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</si>
  <si>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</si>
  <si>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</si>
  <si>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</si>
  <si>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</si>
  <si>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</si>
  <si>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</si>
  <si>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</si>
  <si>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(کوتاه مدت) 041410277000000535</t>
  </si>
  <si>
    <t>سپرده بلند مدت موسسه اعتباری ملل جنت اباد 041460345000000471</t>
  </si>
  <si>
    <t>سپرده بلند مدت موسسه اعتباری ملل جنت اباد 041460345000000482</t>
  </si>
  <si>
    <t>سپرده کوتاه مدت بانک خاورمیانه مهستان (کوتاه مدت) 100510810707076139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</si>
  <si>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</si>
  <si>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</si>
  <si>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</si>
  <si>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</si>
  <si>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</si>
  <si>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</si>
  <si>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</si>
  <si>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</si>
  <si>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</si>
  <si>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</si>
  <si>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</si>
  <si>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</si>
  <si>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</si>
  <si>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</si>
  <si>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</si>
  <si>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</si>
  <si>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</si>
  <si>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</si>
  <si>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</si>
  <si>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تولیدی و صنعتی گوهرفام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</si>
  <si>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</si>
  <si>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</si>
  <si>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</si>
  <si>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</si>
  <si>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</si>
  <si>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موسسه اعتباری ملل جنت آباد 041460386000000215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</si>
  <si>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</si>
  <si>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</si>
  <si>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</si>
  <si>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</si>
  <si>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</si>
  <si>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</si>
  <si>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</si>
  <si>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</si>
  <si>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</si>
  <si>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</si>
  <si>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</si>
  <si>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1403/04/13</t>
  </si>
  <si>
    <t>1403/04/30</t>
  </si>
  <si>
    <t>1403/03/09</t>
  </si>
  <si>
    <t>1403/04/28</t>
  </si>
  <si>
    <t>1403/03/30</t>
  </si>
  <si>
    <t>1403/03/01</t>
  </si>
  <si>
    <t>درآمد سود</t>
  </si>
  <si>
    <t>خالص درآمد</t>
  </si>
  <si>
    <t>سود سپرده بانکی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</si>
  <si>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</si>
  <si>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</si>
  <si>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</si>
  <si>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</si>
  <si>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</si>
  <si>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…..</t>
  </si>
  <si>
    <t>2-3</t>
  </si>
  <si>
    <t>....</t>
  </si>
  <si>
    <t>.....</t>
  </si>
  <si>
    <t>سود (زیان) حاصل از فروش اوراق بهادار</t>
  </si>
  <si>
    <t>...</t>
  </si>
  <si>
    <t>گروه ‌بهمن‌</t>
  </si>
  <si>
    <t>سرمایه‌گذاری‌ رنا (هلدینگ‌)</t>
  </si>
  <si>
    <t>گروه‌ بهمن‌</t>
  </si>
  <si>
    <t>صورت وضعیت پورتفوی</t>
  </si>
  <si>
    <t>…...</t>
  </si>
  <si>
    <t>….....</t>
  </si>
  <si>
    <t>سرمایه‌گذاری‌ رنا ( هلدینگ‌ )</t>
  </si>
  <si>
    <t>درآمد حاصل از سرمایه گذاری در سپرده بانکی و گو اهی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</si>
</sst>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0000000000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color rgb="FF000000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</cellStyleXfs>
  <cellXfs count="8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164" fontId="0" fillId="0" borderId="0" xfId="1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" fontId="4" fillId="0" borderId="0" xfId="0" quotePrefix="1" applyNumberFormat="1" applyFont="1" applyFill="1" applyAlignment="1">
      <alignment horizontal="center" vertical="center"/>
    </xf>
    <xf numFmtId="16" fontId="4" fillId="0" borderId="0" xfId="0" quotePrefix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37" fontId="4" fillId="0" borderId="2" xfId="0" applyNumberFormat="1" applyFont="1" applyFill="1" applyBorder="1" applyAlignment="1">
      <alignment horizontal="center" vertical="top"/>
    </xf>
    <xf numFmtId="37" fontId="4" fillId="0" borderId="4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3" applyFont="1" applyAlignment="1">
      <alignment vertical="center"/>
    </xf>
    <xf numFmtId="0" fontId="9" fillId="0" borderId="0" xfId="3"/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9" fontId="4" fillId="0" borderId="5" xfId="2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left"/>
    </xf>
    <xf numFmtId="3" fontId="0" fillId="0" borderId="0" xfId="0" applyNumberForma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10" fontId="4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10" fontId="0" fillId="0" borderId="0" xfId="2" applyNumberFormat="1" applyFont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2" xfId="3" xr:uid="{46BE298C-78C4-44B9-A9C0-85A8D8D2FBA7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5C429-C71F-45B8-AA87-5D4AF136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AB4B-6B9D-4DC8-8568-0764F5A37AC6}">
  <dimension ref="A27:Y29"/>
  <sheetViews>
    <sheetView showGridLines="0" rightToLeft="1" tabSelected="1" view="pageBreakPreview" zoomScale="84" zoomScaleNormal="100" zoomScaleSheetLayoutView="84" workbookViewId="0">
      <selection activeCell="A27" sqref="A27:F27"/>
    </sheetView>
  </sheetViews>
  <sheetFormatPr defaultRowHeight="15" x14ac:dyDescent="0.25"/>
  <cols>
    <col min="1" max="16384" width="9.140625" style="48"/>
  </cols>
  <sheetData>
    <row r="27" spans="1:25" ht="26.25" x14ac:dyDescent="0.25">
      <c r="A27" s="71" t="s">
        <v>0</v>
      </c>
      <c r="B27" s="71"/>
      <c r="C27" s="71"/>
      <c r="D27" s="71"/>
      <c r="E27" s="71"/>
      <c r="F27" s="7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26.25" x14ac:dyDescent="0.25">
      <c r="A28" s="71" t="s">
        <v>105</v>
      </c>
      <c r="B28" s="71"/>
      <c r="C28" s="71"/>
      <c r="D28" s="71"/>
      <c r="E28" s="71"/>
      <c r="F28" s="7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26.25" x14ac:dyDescent="0.25">
      <c r="A29" s="71" t="s">
        <v>2</v>
      </c>
      <c r="B29" s="71"/>
      <c r="C29" s="71"/>
      <c r="D29" s="71"/>
      <c r="E29" s="71"/>
      <c r="F29" s="7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3"/>
  <sheetViews>
    <sheetView rightToLeft="1" view="pageBreakPreview" zoomScale="98" zoomScaleNormal="100" zoomScaleSheetLayoutView="98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9.42578125" customWidth="1"/>
    <col min="6" max="6" width="1.28515625" customWidth="1"/>
    <col min="7" max="7" width="13.7109375" customWidth="1"/>
    <col min="8" max="8" width="1.28515625" customWidth="1"/>
    <col min="9" max="9" width="24.28515625" customWidth="1"/>
    <col min="10" max="10" width="1.28515625" customWidth="1"/>
    <col min="11" max="11" width="10.42578125" customWidth="1"/>
    <col min="12" max="12" width="1.28515625" customWidth="1"/>
    <col min="13" max="13" width="18.28515625" customWidth="1"/>
    <col min="14" max="14" width="1.28515625" customWidth="1"/>
    <col min="15" max="15" width="17.28515625" customWidth="1"/>
    <col min="16" max="16" width="1.28515625" customWidth="1"/>
    <col min="17" max="17" width="27.42578125" customWidth="1"/>
    <col min="19" max="19" width="11.42578125" bestFit="1" customWidth="1"/>
  </cols>
  <sheetData>
    <row r="1" spans="1:20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0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0" ht="14.45" customHeight="1" x14ac:dyDescent="0.2"/>
    <row r="5" spans="1:20" ht="27.75" customHeight="1" x14ac:dyDescent="0.2">
      <c r="A5" s="73" t="s">
        <v>100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20" ht="14.45" customHeight="1" x14ac:dyDescent="0.2">
      <c r="A6" s="74" t="s">
        <v>48</v>
      </c>
      <c r="C6" s="74" t="s">
        <v>58</v>
      </c>
      <c r="D6" s="74"/>
      <c r="E6" s="74"/>
      <c r="F6" s="74"/>
      <c r="G6" s="74"/>
      <c r="H6" s="74"/>
      <c r="I6" s="74"/>
      <c r="K6" s="74" t="s">
        <v>59</v>
      </c>
      <c r="L6" s="74"/>
      <c r="M6" s="74"/>
      <c r="N6" s="74"/>
      <c r="O6" s="74"/>
      <c r="P6" s="74"/>
      <c r="Q6" s="74"/>
    </row>
    <row r="7" spans="1:20" ht="29.1" customHeight="1" x14ac:dyDescent="0.2">
      <c r="A7" s="74"/>
      <c r="C7" s="9" t="s">
        <v>13</v>
      </c>
      <c r="D7" s="3"/>
      <c r="E7" s="9" t="s">
        <v>91</v>
      </c>
      <c r="F7" s="3"/>
      <c r="G7" s="9" t="s">
        <v>92</v>
      </c>
      <c r="H7" s="3"/>
      <c r="I7" s="9" t="s">
        <v>93</v>
      </c>
      <c r="K7" s="9" t="s">
        <v>13</v>
      </c>
      <c r="L7" s="41"/>
      <c r="M7" s="9" t="s">
        <v>91</v>
      </c>
      <c r="N7" s="41"/>
      <c r="O7" s="9" t="s">
        <v>92</v>
      </c>
      <c r="P7" s="41"/>
      <c r="Q7" s="9" t="s">
        <v>93</v>
      </c>
    </row>
    <row r="8" spans="1:20" ht="21.75" customHeight="1" x14ac:dyDescent="0.2">
      <c r="A8" s="5" t="s">
        <v>64</v>
      </c>
      <c r="C8" s="15">
        <v>0</v>
      </c>
      <c r="D8" s="14"/>
      <c r="E8" s="15">
        <v>0</v>
      </c>
      <c r="F8" s="14"/>
      <c r="G8" s="15">
        <v>0</v>
      </c>
      <c r="H8" s="14"/>
      <c r="I8" s="15">
        <v>0</v>
      </c>
      <c r="K8" s="11">
        <v>555000</v>
      </c>
      <c r="L8" s="10"/>
      <c r="M8" s="11">
        <v>4932177951</v>
      </c>
      <c r="N8" s="10"/>
      <c r="O8" s="11">
        <v>4603606272</v>
      </c>
      <c r="P8" s="10"/>
      <c r="Q8" s="42">
        <f>M8-O8</f>
        <v>328571679</v>
      </c>
      <c r="S8" s="49"/>
      <c r="T8" s="65"/>
    </row>
    <row r="9" spans="1:20" ht="21.75" customHeight="1" x14ac:dyDescent="0.2">
      <c r="A9" s="7" t="s">
        <v>22</v>
      </c>
      <c r="C9" s="18">
        <v>0</v>
      </c>
      <c r="D9" s="14"/>
      <c r="E9" s="18">
        <v>0</v>
      </c>
      <c r="F9" s="14"/>
      <c r="G9" s="18">
        <v>0</v>
      </c>
      <c r="H9" s="14"/>
      <c r="I9" s="18">
        <v>0</v>
      </c>
      <c r="K9" s="12">
        <v>762500</v>
      </c>
      <c r="L9" s="10"/>
      <c r="M9" s="12">
        <v>2649839089</v>
      </c>
      <c r="N9" s="10"/>
      <c r="O9" s="12">
        <v>1919474549</v>
      </c>
      <c r="P9" s="10"/>
      <c r="Q9" s="43">
        <f>M9-O9</f>
        <v>730364540</v>
      </c>
      <c r="S9" s="49"/>
      <c r="T9" s="65"/>
    </row>
    <row r="10" spans="1:20" ht="21.75" customHeight="1" thickBot="1" x14ac:dyDescent="0.25">
      <c r="A10" s="8" t="s">
        <v>33</v>
      </c>
      <c r="C10" s="19">
        <v>0</v>
      </c>
      <c r="D10" s="14"/>
      <c r="E10" s="19">
        <v>0</v>
      </c>
      <c r="F10" s="14"/>
      <c r="G10" s="19">
        <v>0</v>
      </c>
      <c r="H10" s="14"/>
      <c r="I10" s="19">
        <v>0</v>
      </c>
      <c r="K10" s="13" t="s">
        <v>99</v>
      </c>
      <c r="L10" s="10"/>
      <c r="M10" s="13">
        <f>SUM(M8:M9)</f>
        <v>7582017040</v>
      </c>
      <c r="N10" s="10"/>
      <c r="O10" s="13">
        <f>SUM(O8:O9)</f>
        <v>6523080821</v>
      </c>
      <c r="P10" s="10"/>
      <c r="Q10" s="44">
        <f>SUM(Q8:Q9)</f>
        <v>1058936219</v>
      </c>
    </row>
    <row r="11" spans="1:20" ht="13.5" thickTop="1" x14ac:dyDescent="0.2"/>
    <row r="12" spans="1:20" x14ac:dyDescent="0.2">
      <c r="M12" s="70"/>
      <c r="N12" s="66"/>
      <c r="O12" s="70"/>
    </row>
    <row r="13" spans="1:20" x14ac:dyDescent="0.2">
      <c r="M13" s="67"/>
      <c r="N13" s="67"/>
      <c r="O13" s="6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8"/>
  <sheetViews>
    <sheetView rightToLeft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4.42578125" customWidth="1"/>
    <col min="4" max="4" width="1.28515625" customWidth="1"/>
    <col min="5" max="5" width="18.140625" customWidth="1"/>
    <col min="6" max="6" width="1.28515625" customWidth="1"/>
    <col min="7" max="7" width="18.5703125" customWidth="1"/>
    <col min="8" max="8" width="1.28515625" customWidth="1"/>
    <col min="9" max="9" width="27.42578125" customWidth="1"/>
    <col min="10" max="10" width="1.42578125" customWidth="1"/>
    <col min="11" max="11" width="15.42578125" customWidth="1"/>
    <col min="12" max="12" width="1.28515625" customWidth="1"/>
    <col min="13" max="13" width="19.7109375" customWidth="1"/>
    <col min="14" max="14" width="1.28515625" customWidth="1"/>
    <col min="15" max="15" width="19.5703125" customWidth="1"/>
    <col min="16" max="16" width="1.28515625" customWidth="1"/>
    <col min="17" max="17" width="26.85546875" bestFit="1" customWidth="1"/>
    <col min="19" max="19" width="16" customWidth="1"/>
  </cols>
  <sheetData>
    <row r="1" spans="1:20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0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0" ht="14.4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20" ht="36.75" customHeight="1" x14ac:dyDescent="0.2">
      <c r="A5" s="73" t="s">
        <v>94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20" ht="14.45" customHeight="1" x14ac:dyDescent="0.2">
      <c r="A6" s="74" t="s">
        <v>48</v>
      </c>
      <c r="C6" s="74" t="s">
        <v>58</v>
      </c>
      <c r="D6" s="74"/>
      <c r="E6" s="74"/>
      <c r="F6" s="74"/>
      <c r="G6" s="74"/>
      <c r="H6" s="74"/>
      <c r="I6" s="74"/>
      <c r="K6" s="74" t="s">
        <v>59</v>
      </c>
      <c r="L6" s="74"/>
      <c r="M6" s="74"/>
      <c r="N6" s="74"/>
      <c r="O6" s="74"/>
      <c r="P6" s="74"/>
      <c r="Q6" s="74"/>
    </row>
    <row r="7" spans="1:20" ht="29.1" customHeight="1" x14ac:dyDescent="0.2">
      <c r="A7" s="74"/>
      <c r="C7" s="9" t="s">
        <v>13</v>
      </c>
      <c r="D7" s="3"/>
      <c r="E7" s="9" t="s">
        <v>15</v>
      </c>
      <c r="F7" s="3"/>
      <c r="G7" s="9" t="s">
        <v>92</v>
      </c>
      <c r="H7" s="3"/>
      <c r="I7" s="9" t="s">
        <v>95</v>
      </c>
      <c r="K7" s="9" t="s">
        <v>13</v>
      </c>
      <c r="L7" s="3"/>
      <c r="M7" s="9" t="s">
        <v>15</v>
      </c>
      <c r="N7" s="3"/>
      <c r="O7" s="9" t="s">
        <v>92</v>
      </c>
      <c r="P7" s="3"/>
      <c r="Q7" s="40" t="s">
        <v>95</v>
      </c>
    </row>
    <row r="8" spans="1:20" ht="21.75" customHeight="1" x14ac:dyDescent="0.2">
      <c r="A8" s="5" t="s">
        <v>108</v>
      </c>
      <c r="C8" s="15">
        <v>8000000</v>
      </c>
      <c r="D8" s="14"/>
      <c r="E8" s="15">
        <v>35857371600</v>
      </c>
      <c r="F8" s="14"/>
      <c r="G8" s="15">
        <v>44533440000</v>
      </c>
      <c r="H8" s="14"/>
      <c r="I8" s="36">
        <f>E8-G8</f>
        <v>-8676068400</v>
      </c>
      <c r="J8" s="14"/>
      <c r="K8" s="15">
        <v>8000000</v>
      </c>
      <c r="L8" s="14"/>
      <c r="M8" s="15">
        <v>35857371600</v>
      </c>
      <c r="N8" s="14"/>
      <c r="O8" s="15">
        <v>50919980049</v>
      </c>
      <c r="P8" s="14"/>
      <c r="Q8" s="36">
        <f>M8-O8</f>
        <v>-15062608449</v>
      </c>
      <c r="S8" s="49"/>
      <c r="T8" s="65"/>
    </row>
    <row r="9" spans="1:20" ht="21.75" customHeight="1" x14ac:dyDescent="0.2">
      <c r="A9" s="6" t="s">
        <v>23</v>
      </c>
      <c r="C9" s="17">
        <v>5000000</v>
      </c>
      <c r="D9" s="14"/>
      <c r="E9" s="17">
        <v>20099691000</v>
      </c>
      <c r="F9" s="14"/>
      <c r="G9" s="17">
        <v>22704102000</v>
      </c>
      <c r="H9" s="14"/>
      <c r="I9" s="37">
        <f>E9-G9</f>
        <v>-2604411000</v>
      </c>
      <c r="J9" s="14"/>
      <c r="K9" s="17">
        <v>5000000</v>
      </c>
      <c r="L9" s="14"/>
      <c r="M9" s="17">
        <v>20099691000</v>
      </c>
      <c r="N9" s="14"/>
      <c r="O9" s="17">
        <v>28666627819</v>
      </c>
      <c r="P9" s="14"/>
      <c r="Q9" s="37">
        <f>M9-O9</f>
        <v>-8566936819</v>
      </c>
      <c r="S9" s="49"/>
      <c r="T9" s="65"/>
    </row>
    <row r="10" spans="1:20" ht="21.75" customHeight="1" x14ac:dyDescent="0.2">
      <c r="A10" s="6" t="s">
        <v>31</v>
      </c>
      <c r="C10" s="17">
        <v>4000000</v>
      </c>
      <c r="D10" s="14"/>
      <c r="E10" s="17">
        <v>25606728000</v>
      </c>
      <c r="F10" s="14"/>
      <c r="G10" s="17">
        <v>30457692000</v>
      </c>
      <c r="H10" s="14"/>
      <c r="I10" s="37">
        <f t="shared" ref="I10:I23" si="0">E10-G10</f>
        <v>-4850964000</v>
      </c>
      <c r="J10" s="14"/>
      <c r="K10" s="17">
        <v>4000000</v>
      </c>
      <c r="L10" s="14"/>
      <c r="M10" s="17">
        <v>25606728000</v>
      </c>
      <c r="N10" s="14"/>
      <c r="O10" s="17">
        <v>28406336500</v>
      </c>
      <c r="P10" s="14"/>
      <c r="Q10" s="37">
        <f t="shared" ref="Q10:Q23" si="1">M10-O10</f>
        <v>-2799608500</v>
      </c>
      <c r="S10" s="49"/>
      <c r="T10" s="65"/>
    </row>
    <row r="11" spans="1:20" ht="21.75" customHeight="1" x14ac:dyDescent="0.2">
      <c r="A11" s="6" t="s">
        <v>28</v>
      </c>
      <c r="C11" s="17">
        <v>7000000</v>
      </c>
      <c r="D11" s="14"/>
      <c r="E11" s="17">
        <v>20492340750</v>
      </c>
      <c r="F11" s="14"/>
      <c r="G11" s="17">
        <v>25655436450</v>
      </c>
      <c r="H11" s="14"/>
      <c r="I11" s="37">
        <f t="shared" si="0"/>
        <v>-5163095700</v>
      </c>
      <c r="J11" s="14"/>
      <c r="K11" s="17">
        <v>7000000</v>
      </c>
      <c r="L11" s="14"/>
      <c r="M11" s="17">
        <v>20492340750</v>
      </c>
      <c r="N11" s="14"/>
      <c r="O11" s="17">
        <v>30463799153</v>
      </c>
      <c r="P11" s="14"/>
      <c r="Q11" s="37">
        <f t="shared" si="1"/>
        <v>-9971458403</v>
      </c>
      <c r="S11" s="49"/>
      <c r="T11" s="65"/>
    </row>
    <row r="12" spans="1:20" ht="21.75" customHeight="1" x14ac:dyDescent="0.2">
      <c r="A12" s="6" t="s">
        <v>22</v>
      </c>
      <c r="C12" s="17">
        <v>2362500</v>
      </c>
      <c r="D12" s="14"/>
      <c r="E12" s="17">
        <v>5817093620</v>
      </c>
      <c r="F12" s="14"/>
      <c r="G12" s="17">
        <v>6441779491</v>
      </c>
      <c r="H12" s="14"/>
      <c r="I12" s="37">
        <f t="shared" si="0"/>
        <v>-624685871</v>
      </c>
      <c r="J12" s="14"/>
      <c r="K12" s="17">
        <v>2362500</v>
      </c>
      <c r="L12" s="14"/>
      <c r="M12" s="17">
        <v>5817093621</v>
      </c>
      <c r="N12" s="14"/>
      <c r="O12" s="17">
        <v>5947224425</v>
      </c>
      <c r="P12" s="14"/>
      <c r="Q12" s="37">
        <f t="shared" si="1"/>
        <v>-130130804</v>
      </c>
      <c r="S12" s="49"/>
      <c r="T12" s="65"/>
    </row>
    <row r="13" spans="1:20" ht="21.75" customHeight="1" x14ac:dyDescent="0.2">
      <c r="A13" s="6" t="s">
        <v>24</v>
      </c>
      <c r="C13" s="17">
        <v>6000000</v>
      </c>
      <c r="D13" s="14"/>
      <c r="E13" s="17">
        <v>17505220500</v>
      </c>
      <c r="F13" s="14"/>
      <c r="G13" s="17">
        <v>18686151900</v>
      </c>
      <c r="H13" s="14"/>
      <c r="I13" s="37">
        <f t="shared" si="0"/>
        <v>-1180931400</v>
      </c>
      <c r="J13" s="14"/>
      <c r="K13" s="17">
        <v>6000000</v>
      </c>
      <c r="L13" s="14"/>
      <c r="M13" s="17">
        <v>17505220500</v>
      </c>
      <c r="N13" s="14"/>
      <c r="O13" s="17">
        <v>20773259533</v>
      </c>
      <c r="P13" s="14"/>
      <c r="Q13" s="37">
        <f t="shared" si="1"/>
        <v>-3268039033</v>
      </c>
      <c r="S13" s="49"/>
      <c r="T13" s="65"/>
    </row>
    <row r="14" spans="1:20" ht="21.75" customHeight="1" x14ac:dyDescent="0.2">
      <c r="A14" s="6" t="s">
        <v>20</v>
      </c>
      <c r="C14" s="17">
        <v>58200000</v>
      </c>
      <c r="D14" s="14"/>
      <c r="E14" s="17">
        <v>137633976090</v>
      </c>
      <c r="F14" s="14"/>
      <c r="G14" s="17">
        <v>162106095420</v>
      </c>
      <c r="H14" s="14"/>
      <c r="I14" s="37">
        <f t="shared" si="0"/>
        <v>-24472119330</v>
      </c>
      <c r="J14" s="14"/>
      <c r="K14" s="17">
        <v>58200000</v>
      </c>
      <c r="L14" s="14"/>
      <c r="M14" s="17">
        <v>137633976090</v>
      </c>
      <c r="N14" s="14"/>
      <c r="O14" s="17">
        <v>186940713803</v>
      </c>
      <c r="P14" s="14"/>
      <c r="Q14" s="37">
        <f t="shared" si="1"/>
        <v>-49306737713</v>
      </c>
      <c r="S14" s="49"/>
      <c r="T14" s="65"/>
    </row>
    <row r="15" spans="1:20" ht="21.75" customHeight="1" x14ac:dyDescent="0.2">
      <c r="A15" s="6" t="s">
        <v>29</v>
      </c>
      <c r="C15" s="17">
        <v>6000000</v>
      </c>
      <c r="D15" s="14"/>
      <c r="E15" s="17">
        <v>25926812100</v>
      </c>
      <c r="F15" s="14"/>
      <c r="G15" s="17">
        <v>28568997000</v>
      </c>
      <c r="H15" s="14"/>
      <c r="I15" s="37">
        <f t="shared" si="0"/>
        <v>-2642184900</v>
      </c>
      <c r="J15" s="14"/>
      <c r="K15" s="17">
        <v>6000000</v>
      </c>
      <c r="L15" s="14"/>
      <c r="M15" s="17">
        <v>25926812100</v>
      </c>
      <c r="N15" s="14"/>
      <c r="O15" s="17">
        <v>30328118300</v>
      </c>
      <c r="P15" s="14"/>
      <c r="Q15" s="37">
        <f t="shared" si="1"/>
        <v>-4401306200</v>
      </c>
      <c r="S15" s="49"/>
      <c r="T15" s="65"/>
    </row>
    <row r="16" spans="1:20" ht="21.75" customHeight="1" x14ac:dyDescent="0.2">
      <c r="A16" s="6" t="s">
        <v>27</v>
      </c>
      <c r="C16" s="17">
        <v>286461</v>
      </c>
      <c r="D16" s="14"/>
      <c r="E16" s="17">
        <v>4163140864</v>
      </c>
      <c r="F16" s="14"/>
      <c r="G16" s="17">
        <v>4524781691</v>
      </c>
      <c r="H16" s="14"/>
      <c r="I16" s="37">
        <f t="shared" si="0"/>
        <v>-361640827</v>
      </c>
      <c r="J16" s="14"/>
      <c r="K16" s="17">
        <v>286461</v>
      </c>
      <c r="L16" s="14"/>
      <c r="M16" s="17">
        <v>4163140864</v>
      </c>
      <c r="N16" s="14"/>
      <c r="O16" s="17">
        <v>6880817598</v>
      </c>
      <c r="P16" s="14"/>
      <c r="Q16" s="37">
        <f t="shared" si="1"/>
        <v>-2717676734</v>
      </c>
      <c r="S16" s="49"/>
      <c r="T16" s="65"/>
    </row>
    <row r="17" spans="1:20" ht="21.75" customHeight="1" x14ac:dyDescent="0.2">
      <c r="A17" s="6" t="s">
        <v>102</v>
      </c>
      <c r="C17" s="17">
        <v>53899976</v>
      </c>
      <c r="D17" s="14"/>
      <c r="E17" s="17">
        <v>73939394177</v>
      </c>
      <c r="F17" s="14"/>
      <c r="G17" s="17">
        <v>91459815840</v>
      </c>
      <c r="H17" s="14"/>
      <c r="I17" s="37">
        <f t="shared" si="0"/>
        <v>-17520421663</v>
      </c>
      <c r="J17" s="14"/>
      <c r="K17" s="17">
        <v>53899976</v>
      </c>
      <c r="L17" s="14"/>
      <c r="M17" s="17">
        <v>73939394177</v>
      </c>
      <c r="N17" s="14"/>
      <c r="O17" s="17">
        <v>102278256028</v>
      </c>
      <c r="P17" s="14"/>
      <c r="Q17" s="37">
        <f t="shared" si="1"/>
        <v>-28338861851</v>
      </c>
      <c r="S17" s="49"/>
      <c r="T17" s="65"/>
    </row>
    <row r="18" spans="1:20" ht="21.75" customHeight="1" x14ac:dyDescent="0.2">
      <c r="A18" s="6" t="s">
        <v>21</v>
      </c>
      <c r="C18" s="17">
        <v>17000000</v>
      </c>
      <c r="D18" s="14"/>
      <c r="E18" s="17">
        <v>40557240000</v>
      </c>
      <c r="F18" s="14"/>
      <c r="G18" s="17">
        <v>52369536150</v>
      </c>
      <c r="H18" s="14"/>
      <c r="I18" s="37">
        <f t="shared" si="0"/>
        <v>-11812296150</v>
      </c>
      <c r="J18" s="14"/>
      <c r="K18" s="17">
        <v>17000000</v>
      </c>
      <c r="L18" s="14"/>
      <c r="M18" s="17">
        <v>40557240000</v>
      </c>
      <c r="N18" s="14"/>
      <c r="O18" s="17">
        <v>66479308452</v>
      </c>
      <c r="P18" s="14"/>
      <c r="Q18" s="37">
        <f t="shared" si="1"/>
        <v>-25922068452</v>
      </c>
      <c r="S18" s="49"/>
      <c r="T18" s="65"/>
    </row>
    <row r="19" spans="1:20" ht="21.75" customHeight="1" x14ac:dyDescent="0.2">
      <c r="A19" s="6" t="s">
        <v>30</v>
      </c>
      <c r="C19" s="17">
        <v>10000000</v>
      </c>
      <c r="D19" s="14"/>
      <c r="E19" s="17">
        <v>28817509500</v>
      </c>
      <c r="F19" s="14"/>
      <c r="G19" s="17">
        <v>34394130000</v>
      </c>
      <c r="H19" s="14"/>
      <c r="I19" s="37">
        <f t="shared" si="0"/>
        <v>-5576620500</v>
      </c>
      <c r="J19" s="14"/>
      <c r="K19" s="17">
        <v>10000000</v>
      </c>
      <c r="L19" s="14"/>
      <c r="M19" s="17">
        <v>28817509500</v>
      </c>
      <c r="N19" s="14"/>
      <c r="O19" s="17">
        <v>47541499073</v>
      </c>
      <c r="P19" s="14"/>
      <c r="Q19" s="37">
        <f t="shared" si="1"/>
        <v>-18723989573</v>
      </c>
      <c r="S19" s="49"/>
      <c r="T19" s="65"/>
    </row>
    <row r="20" spans="1:20" ht="21.75" customHeight="1" x14ac:dyDescent="0.2">
      <c r="A20" s="6" t="s">
        <v>32</v>
      </c>
      <c r="C20" s="17">
        <v>2570695</v>
      </c>
      <c r="D20" s="14"/>
      <c r="E20" s="17">
        <v>8966896370</v>
      </c>
      <c r="F20" s="14"/>
      <c r="G20" s="17">
        <v>9452422250</v>
      </c>
      <c r="H20" s="14"/>
      <c r="I20" s="37">
        <f t="shared" si="0"/>
        <v>-485525880</v>
      </c>
      <c r="J20" s="14"/>
      <c r="K20" s="17">
        <v>2570695</v>
      </c>
      <c r="L20" s="14"/>
      <c r="M20" s="17">
        <v>8966896371</v>
      </c>
      <c r="N20" s="14"/>
      <c r="O20" s="17">
        <v>10194245228</v>
      </c>
      <c r="P20" s="14"/>
      <c r="Q20" s="37">
        <f t="shared" si="1"/>
        <v>-1227348857</v>
      </c>
      <c r="S20" s="49"/>
      <c r="T20" s="65"/>
    </row>
    <row r="21" spans="1:20" ht="21.75" customHeight="1" x14ac:dyDescent="0.2">
      <c r="A21" s="6" t="s">
        <v>26</v>
      </c>
      <c r="C21" s="17">
        <v>28238976</v>
      </c>
      <c r="D21" s="14"/>
      <c r="E21" s="17">
        <v>61699957095</v>
      </c>
      <c r="F21" s="14"/>
      <c r="G21" s="17">
        <v>69503682333</v>
      </c>
      <c r="H21" s="14"/>
      <c r="I21" s="37">
        <f t="shared" si="0"/>
        <v>-7803725238</v>
      </c>
      <c r="J21" s="14"/>
      <c r="K21" s="17">
        <v>28238976</v>
      </c>
      <c r="L21" s="14"/>
      <c r="M21" s="17">
        <v>61699957096</v>
      </c>
      <c r="N21" s="14"/>
      <c r="O21" s="17">
        <v>79329125361</v>
      </c>
      <c r="P21" s="14"/>
      <c r="Q21" s="37">
        <f t="shared" si="1"/>
        <v>-17629168265</v>
      </c>
      <c r="S21" s="49"/>
      <c r="T21" s="65"/>
    </row>
    <row r="22" spans="1:20" ht="21.75" customHeight="1" x14ac:dyDescent="0.2">
      <c r="A22" s="6" t="s">
        <v>25</v>
      </c>
      <c r="C22" s="17">
        <v>19707492</v>
      </c>
      <c r="D22" s="14"/>
      <c r="E22" s="17">
        <v>68820486500</v>
      </c>
      <c r="F22" s="14"/>
      <c r="G22" s="17">
        <v>79928148284</v>
      </c>
      <c r="H22" s="14"/>
      <c r="I22" s="37">
        <f t="shared" si="0"/>
        <v>-11107661784</v>
      </c>
      <c r="J22" s="14"/>
      <c r="K22" s="17">
        <v>19707492</v>
      </c>
      <c r="L22" s="14"/>
      <c r="M22" s="17">
        <v>68820486500</v>
      </c>
      <c r="N22" s="14"/>
      <c r="O22" s="17">
        <v>85993855840</v>
      </c>
      <c r="P22" s="14"/>
      <c r="Q22" s="37">
        <f t="shared" si="1"/>
        <v>-17173369340</v>
      </c>
      <c r="S22" s="49"/>
      <c r="T22" s="65"/>
    </row>
    <row r="23" spans="1:20" ht="21.75" customHeight="1" x14ac:dyDescent="0.2">
      <c r="A23" s="7" t="s">
        <v>19</v>
      </c>
      <c r="C23" s="18">
        <v>49400000</v>
      </c>
      <c r="D23" s="14"/>
      <c r="E23" s="18">
        <v>64083421350</v>
      </c>
      <c r="F23" s="14"/>
      <c r="G23" s="18">
        <v>78815242350</v>
      </c>
      <c r="H23" s="14"/>
      <c r="I23" s="37">
        <f t="shared" si="0"/>
        <v>-14731821000</v>
      </c>
      <c r="J23" s="14"/>
      <c r="K23" s="18">
        <v>49400000</v>
      </c>
      <c r="L23" s="14"/>
      <c r="M23" s="18">
        <v>64083421350</v>
      </c>
      <c r="N23" s="14"/>
      <c r="O23" s="18">
        <v>132550404953</v>
      </c>
      <c r="P23" s="14"/>
      <c r="Q23" s="37">
        <f t="shared" si="1"/>
        <v>-68466983603</v>
      </c>
      <c r="S23" s="49"/>
      <c r="T23" s="65"/>
    </row>
    <row r="24" spans="1:20" ht="21.75" customHeight="1" thickBot="1" x14ac:dyDescent="0.25">
      <c r="A24" s="8" t="s">
        <v>33</v>
      </c>
      <c r="C24" s="19" t="s">
        <v>98</v>
      </c>
      <c r="D24" s="14"/>
      <c r="E24" s="19">
        <f>SUM(E8:E23)</f>
        <v>639987279516</v>
      </c>
      <c r="F24" s="14"/>
      <c r="G24" s="19">
        <f>SUM(G8:G23)</f>
        <v>759601453159</v>
      </c>
      <c r="H24" s="14"/>
      <c r="I24" s="39">
        <f>SUM(I8:I23)</f>
        <v>-119614173643</v>
      </c>
      <c r="J24" s="14"/>
      <c r="K24" s="19" t="s">
        <v>98</v>
      </c>
      <c r="L24" s="14"/>
      <c r="M24" s="19">
        <f>SUM(M8:M23)</f>
        <v>639987279519</v>
      </c>
      <c r="N24" s="14"/>
      <c r="O24" s="19">
        <f>SUM(O8:O23)</f>
        <v>913693572115</v>
      </c>
      <c r="P24" s="14"/>
      <c r="Q24" s="39">
        <f>SUM(Q8:Q23)</f>
        <v>-273706292596</v>
      </c>
      <c r="S24" s="49"/>
      <c r="T24" s="65"/>
    </row>
    <row r="25" spans="1:20" ht="13.5" thickTop="1" x14ac:dyDescent="0.2"/>
    <row r="26" spans="1:20" x14ac:dyDescent="0.2">
      <c r="C26" s="67"/>
      <c r="D26" s="67"/>
      <c r="E26" s="67"/>
      <c r="F26" s="67"/>
      <c r="G26" s="67"/>
      <c r="H26" s="67"/>
      <c r="I26" s="70"/>
      <c r="J26" s="67"/>
      <c r="K26" s="67"/>
      <c r="L26" s="67"/>
      <c r="M26" s="67"/>
      <c r="N26" s="67"/>
      <c r="O26" s="70"/>
      <c r="P26" s="67"/>
      <c r="Q26" s="67"/>
    </row>
    <row r="27" spans="1:20" x14ac:dyDescent="0.2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20" x14ac:dyDescent="0.2"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</sheetData>
  <mergeCells count="8">
    <mergeCell ref="A6:A7"/>
    <mergeCell ref="C6:I6"/>
    <mergeCell ref="K6:Q6"/>
    <mergeCell ref="A4:Q4"/>
    <mergeCell ref="A1:Q1"/>
    <mergeCell ref="A2:Q2"/>
    <mergeCell ref="A3:Q3"/>
    <mergeCell ref="A5:Q5"/>
  </mergeCells>
  <pageMargins left="0.39" right="0.39" top="0.39" bottom="0.39" header="0" footer="0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9"/>
  <sheetViews>
    <sheetView rightToLeft="1" view="pageBreakPreview" topLeftCell="A4" zoomScale="85" zoomScaleNormal="100" zoomScaleSheetLayoutView="85" workbookViewId="0">
      <selection activeCell="A9" sqref="A9:C9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7.28515625" customWidth="1"/>
    <col min="6" max="6" width="1.28515625" customWidth="1"/>
    <col min="7" max="7" width="21.28515625" customWidth="1"/>
    <col min="8" max="8" width="1.28515625" customWidth="1"/>
    <col min="9" max="9" width="22.42578125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20.28515625" customWidth="1"/>
    <col min="22" max="22" width="1.28515625" customWidth="1"/>
    <col min="23" max="23" width="20.85546875" customWidth="1"/>
    <col min="24" max="24" width="1.28515625" customWidth="1"/>
    <col min="25" max="25" width="18.5703125" customWidth="1"/>
    <col min="26" max="26" width="1.28515625" customWidth="1"/>
    <col min="27" max="27" width="21" customWidth="1"/>
    <col min="29" max="29" width="19" bestFit="1" customWidth="1"/>
    <col min="30" max="30" width="13.85546875" bestFit="1" customWidth="1"/>
    <col min="31" max="31" width="20.85546875" bestFit="1" customWidth="1"/>
  </cols>
  <sheetData>
    <row r="1" spans="1:31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31" ht="21.75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31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31" ht="30" customHeight="1" x14ac:dyDescent="0.2">
      <c r="A4" s="1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31" ht="27.75" customHeight="1" x14ac:dyDescent="0.2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31" ht="14.45" customHeight="1" x14ac:dyDescent="0.2">
      <c r="E6" s="74" t="s">
        <v>7</v>
      </c>
      <c r="F6" s="74"/>
      <c r="G6" s="74"/>
      <c r="H6" s="74"/>
      <c r="I6" s="74"/>
      <c r="K6" s="74" t="s">
        <v>8</v>
      </c>
      <c r="L6" s="74"/>
      <c r="M6" s="74"/>
      <c r="N6" s="74"/>
      <c r="O6" s="74"/>
      <c r="P6" s="74"/>
      <c r="Q6" s="74"/>
      <c r="S6" s="74" t="s">
        <v>9</v>
      </c>
      <c r="T6" s="74"/>
      <c r="U6" s="74"/>
      <c r="V6" s="74"/>
      <c r="W6" s="74"/>
      <c r="X6" s="74"/>
      <c r="Y6" s="74"/>
      <c r="Z6" s="74"/>
      <c r="AA6" s="74"/>
    </row>
    <row r="7" spans="1:31" ht="14.45" customHeight="1" x14ac:dyDescent="0.2">
      <c r="E7" s="3"/>
      <c r="F7" s="3"/>
      <c r="G7" s="3"/>
      <c r="H7" s="3"/>
      <c r="I7" s="3"/>
      <c r="K7" s="75" t="s">
        <v>10</v>
      </c>
      <c r="L7" s="75"/>
      <c r="M7" s="75"/>
      <c r="N7" s="3"/>
      <c r="O7" s="75" t="s">
        <v>11</v>
      </c>
      <c r="P7" s="75"/>
      <c r="Q7" s="75"/>
      <c r="S7" s="3"/>
      <c r="T7" s="3"/>
      <c r="U7" s="3"/>
      <c r="V7" s="3"/>
      <c r="W7" s="3"/>
      <c r="X7" s="3"/>
      <c r="Y7" s="3"/>
      <c r="Z7" s="3"/>
      <c r="AA7" s="3"/>
      <c r="AC7" s="23"/>
    </row>
    <row r="8" spans="1:31" ht="14.45" customHeight="1" x14ac:dyDescent="0.2">
      <c r="A8" s="74" t="s">
        <v>12</v>
      </c>
      <c r="B8" s="74"/>
      <c r="C8" s="74"/>
      <c r="E8" s="20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1" ht="21.75" customHeight="1" x14ac:dyDescent="0.2">
      <c r="A9" s="77" t="s">
        <v>19</v>
      </c>
      <c r="B9" s="77"/>
      <c r="C9" s="77"/>
      <c r="E9" s="15">
        <v>49400000</v>
      </c>
      <c r="F9" s="14"/>
      <c r="G9" s="15">
        <v>132550404953</v>
      </c>
      <c r="H9" s="14"/>
      <c r="I9" s="15">
        <v>78815242350</v>
      </c>
      <c r="J9" s="14"/>
      <c r="K9" s="15">
        <v>0</v>
      </c>
      <c r="L9" s="14"/>
      <c r="M9" s="15">
        <v>0</v>
      </c>
      <c r="N9" s="14"/>
      <c r="O9" s="15">
        <v>0</v>
      </c>
      <c r="P9" s="14"/>
      <c r="Q9" s="15">
        <v>0</v>
      </c>
      <c r="R9" s="14"/>
      <c r="S9" s="15">
        <v>49400000</v>
      </c>
      <c r="T9" s="14"/>
      <c r="U9" s="15">
        <v>1305</v>
      </c>
      <c r="V9" s="14"/>
      <c r="W9" s="15">
        <v>132550404953</v>
      </c>
      <c r="X9" s="14"/>
      <c r="Y9" s="15">
        <v>64083421350</v>
      </c>
      <c r="Z9" s="14"/>
      <c r="AA9" s="26">
        <f>Y9/681955305018</f>
        <v>9.3970119270952127E-2</v>
      </c>
      <c r="AC9" s="24"/>
      <c r="AD9" s="49"/>
      <c r="AE9" s="25"/>
    </row>
    <row r="10" spans="1:31" ht="21.75" customHeight="1" x14ac:dyDescent="0.2">
      <c r="A10" s="76" t="s">
        <v>20</v>
      </c>
      <c r="B10" s="76"/>
      <c r="C10" s="76"/>
      <c r="E10" s="17">
        <v>58200000</v>
      </c>
      <c r="F10" s="14"/>
      <c r="G10" s="17">
        <v>186940713803</v>
      </c>
      <c r="H10" s="14"/>
      <c r="I10" s="17">
        <v>162106095420</v>
      </c>
      <c r="J10" s="14"/>
      <c r="K10" s="17">
        <v>0</v>
      </c>
      <c r="L10" s="14"/>
      <c r="M10" s="17">
        <v>0</v>
      </c>
      <c r="N10" s="14"/>
      <c r="O10" s="17">
        <v>0</v>
      </c>
      <c r="P10" s="14"/>
      <c r="Q10" s="17">
        <v>0</v>
      </c>
      <c r="R10" s="14"/>
      <c r="S10" s="17">
        <v>58200000</v>
      </c>
      <c r="T10" s="14"/>
      <c r="U10" s="17">
        <v>2379</v>
      </c>
      <c r="V10" s="14"/>
      <c r="W10" s="17">
        <v>186940713803</v>
      </c>
      <c r="X10" s="14"/>
      <c r="Y10" s="17">
        <v>137633976090</v>
      </c>
      <c r="Z10" s="14"/>
      <c r="AA10" s="27">
        <f>Y10/681955305018</f>
        <v>0.20182257558120645</v>
      </c>
      <c r="AC10" s="24"/>
    </row>
    <row r="11" spans="1:31" ht="21.75" customHeight="1" x14ac:dyDescent="0.2">
      <c r="A11" s="76" t="s">
        <v>21</v>
      </c>
      <c r="B11" s="76"/>
      <c r="C11" s="76"/>
      <c r="E11" s="17">
        <v>17000000</v>
      </c>
      <c r="F11" s="14"/>
      <c r="G11" s="17">
        <v>66479308452</v>
      </c>
      <c r="H11" s="14"/>
      <c r="I11" s="17">
        <v>52369536150</v>
      </c>
      <c r="J11" s="14"/>
      <c r="K11" s="17">
        <v>0</v>
      </c>
      <c r="L11" s="14"/>
      <c r="M11" s="17">
        <v>0</v>
      </c>
      <c r="N11" s="14"/>
      <c r="O11" s="17">
        <v>0</v>
      </c>
      <c r="P11" s="14"/>
      <c r="Q11" s="17">
        <v>0</v>
      </c>
      <c r="R11" s="14"/>
      <c r="S11" s="17">
        <v>17000000</v>
      </c>
      <c r="T11" s="14"/>
      <c r="U11" s="17">
        <v>2400</v>
      </c>
      <c r="V11" s="14"/>
      <c r="W11" s="17">
        <v>66479308452</v>
      </c>
      <c r="X11" s="14"/>
      <c r="Y11" s="17">
        <v>40557240000</v>
      </c>
      <c r="Z11" s="14"/>
      <c r="AA11" s="27">
        <f t="shared" ref="AA11:AA23" si="0">Y11/681955305018</f>
        <v>5.9471991348361904E-2</v>
      </c>
      <c r="AC11" s="24"/>
    </row>
    <row r="12" spans="1:31" ht="21.75" customHeight="1" x14ac:dyDescent="0.2">
      <c r="A12" s="76" t="s">
        <v>22</v>
      </c>
      <c r="B12" s="76"/>
      <c r="C12" s="76"/>
      <c r="E12" s="17">
        <v>2362500</v>
      </c>
      <c r="F12" s="14"/>
      <c r="G12" s="17">
        <v>5947224425</v>
      </c>
      <c r="H12" s="14"/>
      <c r="I12" s="17">
        <v>6441779491.875</v>
      </c>
      <c r="J12" s="14"/>
      <c r="K12" s="17">
        <v>0</v>
      </c>
      <c r="L12" s="14"/>
      <c r="M12" s="17">
        <v>0</v>
      </c>
      <c r="N12" s="14"/>
      <c r="O12" s="17">
        <v>0</v>
      </c>
      <c r="P12" s="14"/>
      <c r="Q12" s="17">
        <v>0</v>
      </c>
      <c r="R12" s="14"/>
      <c r="S12" s="17">
        <v>2362500</v>
      </c>
      <c r="T12" s="14"/>
      <c r="U12" s="17">
        <v>2477</v>
      </c>
      <c r="V12" s="14"/>
      <c r="W12" s="17">
        <v>5947224425</v>
      </c>
      <c r="X12" s="14"/>
      <c r="Y12" s="17">
        <v>5817093620.625</v>
      </c>
      <c r="Z12" s="14"/>
      <c r="AA12" s="27">
        <f t="shared" si="0"/>
        <v>8.5300218032198748E-3</v>
      </c>
      <c r="AC12" s="24"/>
    </row>
    <row r="13" spans="1:31" ht="21.75" customHeight="1" x14ac:dyDescent="0.2">
      <c r="A13" s="76" t="s">
        <v>23</v>
      </c>
      <c r="B13" s="76"/>
      <c r="C13" s="76"/>
      <c r="E13" s="17">
        <v>5000000</v>
      </c>
      <c r="F13" s="14"/>
      <c r="G13" s="17">
        <v>28666627819</v>
      </c>
      <c r="H13" s="14"/>
      <c r="I13" s="17">
        <v>22704102000</v>
      </c>
      <c r="J13" s="14"/>
      <c r="K13" s="17">
        <v>0</v>
      </c>
      <c r="L13" s="14"/>
      <c r="M13" s="17">
        <v>0</v>
      </c>
      <c r="N13" s="14"/>
      <c r="O13" s="17">
        <v>0</v>
      </c>
      <c r="P13" s="14"/>
      <c r="Q13" s="17">
        <v>0</v>
      </c>
      <c r="R13" s="14"/>
      <c r="S13" s="17">
        <v>5000000</v>
      </c>
      <c r="T13" s="14"/>
      <c r="U13" s="17">
        <v>4044</v>
      </c>
      <c r="V13" s="14"/>
      <c r="W13" s="17">
        <v>28666627819</v>
      </c>
      <c r="X13" s="14"/>
      <c r="Y13" s="17">
        <v>20099691000</v>
      </c>
      <c r="Z13" s="14"/>
      <c r="AA13" s="27">
        <f t="shared" si="0"/>
        <v>2.9473619241761707E-2</v>
      </c>
      <c r="AC13" s="24"/>
    </row>
    <row r="14" spans="1:31" ht="21.75" customHeight="1" x14ac:dyDescent="0.2">
      <c r="A14" s="76" t="s">
        <v>24</v>
      </c>
      <c r="B14" s="76"/>
      <c r="C14" s="76"/>
      <c r="E14" s="17">
        <v>6000000</v>
      </c>
      <c r="F14" s="14"/>
      <c r="G14" s="17">
        <v>20773259533</v>
      </c>
      <c r="H14" s="14"/>
      <c r="I14" s="17">
        <v>18686151900</v>
      </c>
      <c r="J14" s="14"/>
      <c r="K14" s="17">
        <v>0</v>
      </c>
      <c r="L14" s="14"/>
      <c r="M14" s="17">
        <v>0</v>
      </c>
      <c r="N14" s="14"/>
      <c r="O14" s="17">
        <v>0</v>
      </c>
      <c r="P14" s="14"/>
      <c r="Q14" s="17">
        <v>0</v>
      </c>
      <c r="R14" s="14"/>
      <c r="S14" s="17">
        <v>6000000</v>
      </c>
      <c r="T14" s="14"/>
      <c r="U14" s="17">
        <v>2935</v>
      </c>
      <c r="V14" s="14"/>
      <c r="W14" s="17">
        <v>20773259533</v>
      </c>
      <c r="X14" s="14"/>
      <c r="Y14" s="17">
        <v>17505220500</v>
      </c>
      <c r="Z14" s="14"/>
      <c r="AA14" s="27">
        <f t="shared" si="0"/>
        <v>2.5669160971682675E-2</v>
      </c>
      <c r="AC14" s="24"/>
    </row>
    <row r="15" spans="1:31" ht="21.75" customHeight="1" x14ac:dyDescent="0.2">
      <c r="A15" s="76" t="s">
        <v>25</v>
      </c>
      <c r="B15" s="76"/>
      <c r="C15" s="76"/>
      <c r="E15" s="17">
        <v>19707492</v>
      </c>
      <c r="F15" s="14"/>
      <c r="G15" s="17">
        <v>85993855840</v>
      </c>
      <c r="H15" s="14"/>
      <c r="I15" s="17">
        <v>79928148284.207993</v>
      </c>
      <c r="J15" s="14"/>
      <c r="K15" s="17">
        <v>0</v>
      </c>
      <c r="L15" s="14"/>
      <c r="M15" s="17">
        <v>0</v>
      </c>
      <c r="N15" s="14"/>
      <c r="O15" s="17">
        <v>0</v>
      </c>
      <c r="P15" s="14"/>
      <c r="Q15" s="17">
        <v>0</v>
      </c>
      <c r="R15" s="14"/>
      <c r="S15" s="17">
        <v>19707492</v>
      </c>
      <c r="T15" s="14"/>
      <c r="U15" s="17">
        <v>3513</v>
      </c>
      <c r="V15" s="14"/>
      <c r="W15" s="17">
        <v>85993855840</v>
      </c>
      <c r="X15" s="14"/>
      <c r="Y15" s="17">
        <v>68820486500.593796</v>
      </c>
      <c r="Z15" s="14"/>
      <c r="AA15" s="27">
        <f t="shared" si="0"/>
        <v>0.10091641782708516</v>
      </c>
      <c r="AC15" s="24"/>
    </row>
    <row r="16" spans="1:31" ht="21.75" customHeight="1" x14ac:dyDescent="0.2">
      <c r="A16" s="76" t="s">
        <v>26</v>
      </c>
      <c r="B16" s="76"/>
      <c r="C16" s="76"/>
      <c r="E16" s="17">
        <v>28238976</v>
      </c>
      <c r="F16" s="14"/>
      <c r="G16" s="17">
        <v>79329125361</v>
      </c>
      <c r="H16" s="14"/>
      <c r="I16" s="17">
        <v>69503682333.772797</v>
      </c>
      <c r="J16" s="14"/>
      <c r="K16" s="17">
        <v>0</v>
      </c>
      <c r="L16" s="14"/>
      <c r="M16" s="17">
        <v>0</v>
      </c>
      <c r="N16" s="14"/>
      <c r="O16" s="17">
        <v>0</v>
      </c>
      <c r="P16" s="14"/>
      <c r="Q16" s="17">
        <v>0</v>
      </c>
      <c r="R16" s="14"/>
      <c r="S16" s="17">
        <v>28238976</v>
      </c>
      <c r="T16" s="14"/>
      <c r="U16" s="17">
        <v>2198</v>
      </c>
      <c r="V16" s="14"/>
      <c r="W16" s="17">
        <v>79329125361</v>
      </c>
      <c r="X16" s="14"/>
      <c r="Y16" s="17">
        <v>61699957095.974403</v>
      </c>
      <c r="Z16" s="14"/>
      <c r="AA16" s="27">
        <f t="shared" si="0"/>
        <v>9.0475074600887301E-2</v>
      </c>
      <c r="AC16" s="24"/>
    </row>
    <row r="17" spans="1:29" ht="21.75" customHeight="1" x14ac:dyDescent="0.2">
      <c r="A17" s="76" t="s">
        <v>27</v>
      </c>
      <c r="B17" s="76"/>
      <c r="C17" s="76"/>
      <c r="E17" s="17">
        <v>286461</v>
      </c>
      <c r="F17" s="14"/>
      <c r="G17" s="17">
        <v>6880817598</v>
      </c>
      <c r="H17" s="14"/>
      <c r="I17" s="17">
        <v>4524781691.5244999</v>
      </c>
      <c r="J17" s="14"/>
      <c r="K17" s="17">
        <v>0</v>
      </c>
      <c r="L17" s="14"/>
      <c r="M17" s="17">
        <v>0</v>
      </c>
      <c r="N17" s="14"/>
      <c r="O17" s="17">
        <v>0</v>
      </c>
      <c r="P17" s="14"/>
      <c r="Q17" s="17">
        <v>0</v>
      </c>
      <c r="R17" s="14"/>
      <c r="S17" s="17">
        <v>286461</v>
      </c>
      <c r="T17" s="14"/>
      <c r="U17" s="17">
        <v>14620</v>
      </c>
      <c r="V17" s="14"/>
      <c r="W17" s="17">
        <v>6880817598</v>
      </c>
      <c r="X17" s="14"/>
      <c r="Y17" s="17">
        <v>4163140864.0710001</v>
      </c>
      <c r="Z17" s="14"/>
      <c r="AA17" s="27">
        <f t="shared" si="0"/>
        <v>6.1047121907221108E-3</v>
      </c>
      <c r="AC17" s="24"/>
    </row>
    <row r="18" spans="1:29" ht="21.75" customHeight="1" x14ac:dyDescent="0.2">
      <c r="A18" s="76" t="s">
        <v>103</v>
      </c>
      <c r="B18" s="76"/>
      <c r="C18" s="76"/>
      <c r="E18" s="17">
        <v>8000000</v>
      </c>
      <c r="F18" s="14"/>
      <c r="G18" s="17">
        <v>50919980049</v>
      </c>
      <c r="H18" s="14"/>
      <c r="I18" s="17">
        <v>44533440000</v>
      </c>
      <c r="J18" s="14"/>
      <c r="K18" s="17">
        <v>0</v>
      </c>
      <c r="L18" s="14"/>
      <c r="M18" s="17">
        <v>0</v>
      </c>
      <c r="N18" s="14"/>
      <c r="O18" s="17">
        <v>0</v>
      </c>
      <c r="P18" s="14"/>
      <c r="Q18" s="17">
        <v>0</v>
      </c>
      <c r="R18" s="14"/>
      <c r="S18" s="17">
        <v>8000000</v>
      </c>
      <c r="T18" s="14"/>
      <c r="U18" s="17">
        <v>4509</v>
      </c>
      <c r="V18" s="14"/>
      <c r="W18" s="17">
        <v>50919980049</v>
      </c>
      <c r="X18" s="14"/>
      <c r="Y18" s="17">
        <v>35857371600</v>
      </c>
      <c r="Z18" s="14"/>
      <c r="AA18" s="27">
        <f t="shared" si="0"/>
        <v>5.2580237056816435E-2</v>
      </c>
      <c r="AC18" s="24"/>
    </row>
    <row r="19" spans="1:29" ht="21.75" customHeight="1" x14ac:dyDescent="0.2">
      <c r="A19" s="76" t="s">
        <v>28</v>
      </c>
      <c r="B19" s="76"/>
      <c r="C19" s="76"/>
      <c r="E19" s="17">
        <v>7000000</v>
      </c>
      <c r="F19" s="14"/>
      <c r="G19" s="17">
        <v>30463799153</v>
      </c>
      <c r="H19" s="14"/>
      <c r="I19" s="17">
        <v>25655436450</v>
      </c>
      <c r="J19" s="14"/>
      <c r="K19" s="17">
        <v>0</v>
      </c>
      <c r="L19" s="14"/>
      <c r="M19" s="17">
        <v>0</v>
      </c>
      <c r="N19" s="14"/>
      <c r="O19" s="17">
        <v>0</v>
      </c>
      <c r="P19" s="14"/>
      <c r="Q19" s="17">
        <v>0</v>
      </c>
      <c r="R19" s="14"/>
      <c r="S19" s="17">
        <v>7000000</v>
      </c>
      <c r="T19" s="14"/>
      <c r="U19" s="17">
        <v>2945</v>
      </c>
      <c r="V19" s="14"/>
      <c r="W19" s="17">
        <v>30463799153</v>
      </c>
      <c r="X19" s="14"/>
      <c r="Y19" s="17">
        <v>20492340750</v>
      </c>
      <c r="Z19" s="14"/>
      <c r="AA19" s="27">
        <f t="shared" si="0"/>
        <v>3.0049389746237273E-2</v>
      </c>
      <c r="AC19" s="24"/>
    </row>
    <row r="20" spans="1:29" ht="21.75" customHeight="1" x14ac:dyDescent="0.2">
      <c r="A20" s="76" t="s">
        <v>29</v>
      </c>
      <c r="B20" s="76"/>
      <c r="C20" s="76"/>
      <c r="E20" s="17">
        <v>6000000</v>
      </c>
      <c r="F20" s="14"/>
      <c r="G20" s="17">
        <v>30328118300</v>
      </c>
      <c r="H20" s="14"/>
      <c r="I20" s="17">
        <v>28568997000</v>
      </c>
      <c r="J20" s="14"/>
      <c r="K20" s="17">
        <v>0</v>
      </c>
      <c r="L20" s="14"/>
      <c r="M20" s="17">
        <v>0</v>
      </c>
      <c r="N20" s="14"/>
      <c r="O20" s="17">
        <v>0</v>
      </c>
      <c r="P20" s="14"/>
      <c r="Q20" s="17">
        <v>0</v>
      </c>
      <c r="R20" s="14"/>
      <c r="S20" s="17">
        <v>6000000</v>
      </c>
      <c r="T20" s="14"/>
      <c r="U20" s="17">
        <v>4347</v>
      </c>
      <c r="V20" s="14"/>
      <c r="W20" s="17">
        <v>30328118300</v>
      </c>
      <c r="X20" s="14"/>
      <c r="Y20" s="17">
        <v>25926812100</v>
      </c>
      <c r="Z20" s="14"/>
      <c r="AA20" s="27">
        <f t="shared" si="0"/>
        <v>3.8018345057548412E-2</v>
      </c>
      <c r="AC20" s="24"/>
    </row>
    <row r="21" spans="1:29" ht="21.75" customHeight="1" x14ac:dyDescent="0.2">
      <c r="A21" s="76" t="s">
        <v>104</v>
      </c>
      <c r="B21" s="76"/>
      <c r="C21" s="76"/>
      <c r="E21" s="17">
        <v>53899976</v>
      </c>
      <c r="F21" s="14"/>
      <c r="G21" s="17">
        <v>102278256028</v>
      </c>
      <c r="H21" s="14"/>
      <c r="I21" s="17">
        <v>91459815840.759598</v>
      </c>
      <c r="J21" s="14"/>
      <c r="K21" s="17">
        <v>0</v>
      </c>
      <c r="L21" s="14"/>
      <c r="M21" s="17">
        <v>0</v>
      </c>
      <c r="N21" s="14"/>
      <c r="O21" s="17">
        <v>0</v>
      </c>
      <c r="P21" s="14"/>
      <c r="Q21" s="17">
        <v>0</v>
      </c>
      <c r="R21" s="14"/>
      <c r="S21" s="17">
        <v>53899976</v>
      </c>
      <c r="T21" s="14"/>
      <c r="U21" s="17">
        <v>1380</v>
      </c>
      <c r="V21" s="14"/>
      <c r="W21" s="17">
        <v>102278256028</v>
      </c>
      <c r="X21" s="14"/>
      <c r="Y21" s="17">
        <v>73939394177.063995</v>
      </c>
      <c r="Z21" s="14"/>
      <c r="AA21" s="27">
        <f t="shared" si="0"/>
        <v>0.10842263947944857</v>
      </c>
      <c r="AC21" s="24"/>
    </row>
    <row r="22" spans="1:29" ht="21.75" customHeight="1" x14ac:dyDescent="0.2">
      <c r="A22" s="76" t="s">
        <v>30</v>
      </c>
      <c r="B22" s="76"/>
      <c r="C22" s="76"/>
      <c r="E22" s="17">
        <v>10000000</v>
      </c>
      <c r="F22" s="14"/>
      <c r="G22" s="17">
        <v>47541499073</v>
      </c>
      <c r="H22" s="14"/>
      <c r="I22" s="17">
        <v>34394130000</v>
      </c>
      <c r="J22" s="14"/>
      <c r="K22" s="17">
        <v>0</v>
      </c>
      <c r="L22" s="14"/>
      <c r="M22" s="17">
        <v>0</v>
      </c>
      <c r="N22" s="14"/>
      <c r="O22" s="17">
        <v>0</v>
      </c>
      <c r="P22" s="14"/>
      <c r="Q22" s="17">
        <v>0</v>
      </c>
      <c r="R22" s="14"/>
      <c r="S22" s="17">
        <v>10000000</v>
      </c>
      <c r="T22" s="14"/>
      <c r="U22" s="17">
        <v>2899</v>
      </c>
      <c r="V22" s="14"/>
      <c r="W22" s="17">
        <v>47541499073</v>
      </c>
      <c r="X22" s="14"/>
      <c r="Y22" s="17">
        <v>28817509500</v>
      </c>
      <c r="Z22" s="14"/>
      <c r="AA22" s="27">
        <f t="shared" si="0"/>
        <v>4.2257182087965972E-2</v>
      </c>
      <c r="AC22" s="24"/>
    </row>
    <row r="23" spans="1:29" ht="21.75" customHeight="1" x14ac:dyDescent="0.2">
      <c r="A23" s="76" t="s">
        <v>31</v>
      </c>
      <c r="B23" s="76"/>
      <c r="C23" s="76"/>
      <c r="E23" s="17">
        <v>4000000</v>
      </c>
      <c r="F23" s="14"/>
      <c r="G23" s="17">
        <v>28406336500</v>
      </c>
      <c r="H23" s="14"/>
      <c r="I23" s="17">
        <v>30457692000</v>
      </c>
      <c r="J23" s="14"/>
      <c r="K23" s="17">
        <v>0</v>
      </c>
      <c r="L23" s="14"/>
      <c r="M23" s="17">
        <v>0</v>
      </c>
      <c r="N23" s="14"/>
      <c r="O23" s="17">
        <v>0</v>
      </c>
      <c r="P23" s="14"/>
      <c r="Q23" s="17">
        <v>0</v>
      </c>
      <c r="R23" s="14"/>
      <c r="S23" s="17">
        <v>4000000</v>
      </c>
      <c r="T23" s="14"/>
      <c r="U23" s="17">
        <v>6440</v>
      </c>
      <c r="V23" s="14"/>
      <c r="W23" s="17">
        <v>28406336500</v>
      </c>
      <c r="X23" s="14"/>
      <c r="Y23" s="17">
        <v>25606728000</v>
      </c>
      <c r="Z23" s="14"/>
      <c r="AA23" s="27">
        <f t="shared" si="0"/>
        <v>3.7548982772887318E-2</v>
      </c>
      <c r="AC23" s="24"/>
    </row>
    <row r="24" spans="1:29" ht="21.75" customHeight="1" x14ac:dyDescent="0.2">
      <c r="A24" s="78" t="s">
        <v>32</v>
      </c>
      <c r="B24" s="78"/>
      <c r="C24" s="78"/>
      <c r="D24" s="21"/>
      <c r="E24" s="17">
        <v>2570695</v>
      </c>
      <c r="F24" s="14"/>
      <c r="G24" s="18">
        <v>10194245228</v>
      </c>
      <c r="H24" s="14"/>
      <c r="I24" s="18">
        <v>9452422250.2102509</v>
      </c>
      <c r="J24" s="14"/>
      <c r="K24" s="18">
        <v>0</v>
      </c>
      <c r="L24" s="14"/>
      <c r="M24" s="18">
        <v>0</v>
      </c>
      <c r="N24" s="14"/>
      <c r="O24" s="18">
        <v>0</v>
      </c>
      <c r="P24" s="14"/>
      <c r="Q24" s="18">
        <v>0</v>
      </c>
      <c r="R24" s="14"/>
      <c r="S24" s="18">
        <v>2570695</v>
      </c>
      <c r="T24" s="14"/>
      <c r="U24" s="18">
        <v>3509</v>
      </c>
      <c r="V24" s="14"/>
      <c r="W24" s="18">
        <v>10194245228</v>
      </c>
      <c r="X24" s="14"/>
      <c r="Y24" s="18">
        <v>8966896370.9077492</v>
      </c>
      <c r="Z24" s="14"/>
      <c r="AA24" s="28">
        <f>Y24/681955305018</f>
        <v>1.3148803601829993E-2</v>
      </c>
      <c r="AC24" s="24"/>
    </row>
    <row r="25" spans="1:29" ht="21.75" customHeight="1" thickBot="1" x14ac:dyDescent="0.25">
      <c r="A25" s="79" t="s">
        <v>33</v>
      </c>
      <c r="B25" s="79"/>
      <c r="C25" s="79"/>
      <c r="D25" s="22"/>
      <c r="E25" s="19" t="s">
        <v>96</v>
      </c>
      <c r="F25" s="14"/>
      <c r="G25" s="19">
        <f>SUM(G9:G24)</f>
        <v>913693572115</v>
      </c>
      <c r="H25" s="14"/>
      <c r="I25" s="19">
        <f>SUM(I9:I24)</f>
        <v>759601453162.35022</v>
      </c>
      <c r="J25" s="14"/>
      <c r="K25" s="19">
        <v>0</v>
      </c>
      <c r="L25" s="14"/>
      <c r="M25" s="19">
        <v>0</v>
      </c>
      <c r="N25" s="14"/>
      <c r="O25" s="19">
        <v>0</v>
      </c>
      <c r="P25" s="14"/>
      <c r="Q25" s="19">
        <v>0</v>
      </c>
      <c r="R25" s="14"/>
      <c r="S25" s="19" t="s">
        <v>96</v>
      </c>
      <c r="T25" s="14"/>
      <c r="U25" s="19" t="s">
        <v>96</v>
      </c>
      <c r="V25" s="14"/>
      <c r="W25" s="19">
        <f>SUM(W9:W24)</f>
        <v>913693572115</v>
      </c>
      <c r="X25" s="14"/>
      <c r="Y25" s="19">
        <f>SUM(Y9:Y24)</f>
        <v>639987279519.23596</v>
      </c>
      <c r="Z25" s="14"/>
      <c r="AA25" s="29">
        <f>SUM(AA9:AA24)</f>
        <v>0.9384592726386134</v>
      </c>
      <c r="AC25" s="24"/>
    </row>
    <row r="26" spans="1:29" ht="13.5" thickTop="1" x14ac:dyDescent="0.2"/>
    <row r="27" spans="1:29" x14ac:dyDescent="0.2"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1:29" x14ac:dyDescent="0.2"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1:29" x14ac:dyDescent="0.2"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9" x14ac:dyDescent="0.2"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9" x14ac:dyDescent="0.2"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8"/>
      <c r="X31" s="67"/>
      <c r="Y31" s="67"/>
    </row>
    <row r="32" spans="1:29" x14ac:dyDescent="0.2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spans="5:25" x14ac:dyDescent="0.2"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5:25" x14ac:dyDescent="0.2"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5:25" x14ac:dyDescent="0.2"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5:25" x14ac:dyDescent="0.2"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5:25" x14ac:dyDescent="0.2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5:25" x14ac:dyDescent="0.2"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5:25" x14ac:dyDescent="0.2"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</sheetData>
  <mergeCells count="29">
    <mergeCell ref="A23:C23"/>
    <mergeCell ref="A24:C24"/>
    <mergeCell ref="A25:C25"/>
    <mergeCell ref="A20:C20"/>
    <mergeCell ref="A21:C21"/>
    <mergeCell ref="A22:C22"/>
    <mergeCell ref="A17:C17"/>
    <mergeCell ref="A18:C18"/>
    <mergeCell ref="A19:C19"/>
    <mergeCell ref="A14:C14"/>
    <mergeCell ref="A15:C15"/>
    <mergeCell ref="A16:C16"/>
    <mergeCell ref="A11:C11"/>
    <mergeCell ref="A12:C12"/>
    <mergeCell ref="A13:C13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rightToLeft="1" view="pageBreakPreview" zoomScale="111" zoomScaleNormal="100" zoomScaleSheetLayoutView="111" workbookViewId="0">
      <selection activeCell="A8" sqref="A8:B8"/>
    </sheetView>
  </sheetViews>
  <sheetFormatPr defaultRowHeight="12.75" x14ac:dyDescent="0.2"/>
  <cols>
    <col min="1" max="1" width="5.140625" customWidth="1"/>
    <col min="2" max="2" width="60.42578125" customWidth="1"/>
    <col min="3" max="3" width="1.28515625" customWidth="1"/>
    <col min="4" max="4" width="14.28515625" customWidth="1"/>
    <col min="5" max="5" width="1.28515625" customWidth="1"/>
    <col min="6" max="6" width="13" customWidth="1"/>
    <col min="7" max="7" width="1.28515625" customWidth="1"/>
    <col min="8" max="8" width="13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5" max="15" width="19.85546875" bestFit="1" customWidth="1"/>
  </cols>
  <sheetData>
    <row r="1" spans="1:16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1.75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6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6" ht="14.45" customHeight="1" x14ac:dyDescent="0.2"/>
    <row r="5" spans="1:16" ht="19.5" customHeight="1" x14ac:dyDescent="0.2">
      <c r="A5" s="1" t="s">
        <v>35</v>
      </c>
      <c r="B5" s="73" t="s">
        <v>36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14.45" customHeight="1" x14ac:dyDescent="0.2">
      <c r="D6" s="2" t="s">
        <v>7</v>
      </c>
      <c r="F6" s="74" t="s">
        <v>8</v>
      </c>
      <c r="G6" s="74"/>
      <c r="H6" s="74"/>
      <c r="J6" s="2" t="s">
        <v>9</v>
      </c>
    </row>
    <row r="7" spans="1:16" ht="14.45" customHeight="1" x14ac:dyDescent="0.2">
      <c r="A7" s="74" t="s">
        <v>37</v>
      </c>
      <c r="B7" s="74"/>
      <c r="D7" s="2" t="s">
        <v>38</v>
      </c>
      <c r="F7" s="2" t="s">
        <v>39</v>
      </c>
      <c r="H7" s="2" t="s">
        <v>40</v>
      </c>
      <c r="J7" s="2" t="s">
        <v>38</v>
      </c>
      <c r="L7" s="2" t="s">
        <v>18</v>
      </c>
    </row>
    <row r="8" spans="1:16" ht="21.75" customHeight="1" x14ac:dyDescent="0.2">
      <c r="A8" s="81" t="s">
        <v>41</v>
      </c>
      <c r="B8" s="81"/>
      <c r="D8" s="15">
        <v>512688688</v>
      </c>
      <c r="E8" s="14"/>
      <c r="F8" s="15">
        <v>2980720389</v>
      </c>
      <c r="G8" s="14"/>
      <c r="H8" s="15">
        <v>535113900</v>
      </c>
      <c r="I8" s="14"/>
      <c r="J8" s="15">
        <f>D8+F8-H8</f>
        <v>2958295177</v>
      </c>
      <c r="L8" s="26">
        <f>J8/681955305018</f>
        <v>4.3379605015638331E-3</v>
      </c>
      <c r="O8" s="23"/>
      <c r="P8" s="50"/>
    </row>
    <row r="9" spans="1:16" ht="21.75" customHeight="1" x14ac:dyDescent="0.2">
      <c r="A9" s="82" t="s">
        <v>42</v>
      </c>
      <c r="B9" s="82"/>
      <c r="D9" s="17">
        <v>1500000000</v>
      </c>
      <c r="E9" s="14"/>
      <c r="F9" s="17">
        <v>0</v>
      </c>
      <c r="G9" s="14"/>
      <c r="H9" s="17">
        <v>0</v>
      </c>
      <c r="I9" s="14"/>
      <c r="J9" s="17">
        <f>D9+F9-H9</f>
        <v>1500000000</v>
      </c>
      <c r="L9" s="27">
        <f>J9/681955305018</f>
        <v>2.1995576381071014E-3</v>
      </c>
      <c r="O9" s="23"/>
      <c r="P9" s="50"/>
    </row>
    <row r="10" spans="1:16" ht="21.75" customHeight="1" x14ac:dyDescent="0.2">
      <c r="A10" s="82" t="s">
        <v>43</v>
      </c>
      <c r="B10" s="82"/>
      <c r="D10" s="17">
        <v>5350000000</v>
      </c>
      <c r="E10" s="14"/>
      <c r="F10" s="17">
        <v>0</v>
      </c>
      <c r="G10" s="14"/>
      <c r="H10" s="17">
        <v>0</v>
      </c>
      <c r="I10" s="14"/>
      <c r="J10" s="17">
        <f t="shared" ref="J10:J11" si="0">D10+F10-H10</f>
        <v>5350000000</v>
      </c>
      <c r="L10" s="27">
        <f>J10/681955305018</f>
        <v>7.8450889092486625E-3</v>
      </c>
      <c r="O10" s="23"/>
      <c r="P10" s="50"/>
    </row>
    <row r="11" spans="1:16" ht="21.75" customHeight="1" x14ac:dyDescent="0.2">
      <c r="A11" s="83" t="s">
        <v>44</v>
      </c>
      <c r="B11" s="83"/>
      <c r="D11" s="18">
        <v>0</v>
      </c>
      <c r="E11" s="14"/>
      <c r="F11" s="18">
        <v>535000000</v>
      </c>
      <c r="G11" s="14"/>
      <c r="H11" s="18">
        <v>124900</v>
      </c>
      <c r="I11" s="14"/>
      <c r="J11" s="17">
        <f t="shared" si="0"/>
        <v>534875100</v>
      </c>
      <c r="L11" s="28">
        <f>J11/681955305018</f>
        <v>7.8432574109219976E-4</v>
      </c>
      <c r="O11" s="23"/>
      <c r="P11" s="50"/>
    </row>
    <row r="12" spans="1:16" ht="21.75" customHeight="1" x14ac:dyDescent="0.2">
      <c r="A12" s="80" t="s">
        <v>33</v>
      </c>
      <c r="B12" s="80"/>
      <c r="D12" s="19">
        <f>SUM(D8:D11)</f>
        <v>7362688688</v>
      </c>
      <c r="E12" s="14"/>
      <c r="F12" s="19">
        <f>SUM(F8:F11)</f>
        <v>3515720389</v>
      </c>
      <c r="G12" s="14"/>
      <c r="H12" s="19">
        <f>SUM(H8:H11)</f>
        <v>535238800</v>
      </c>
      <c r="I12" s="14"/>
      <c r="J12" s="19">
        <f>SUM(J8:J11)</f>
        <v>10343170277</v>
      </c>
      <c r="L12" s="29">
        <f>SUM(L8:L11)</f>
        <v>1.5166932790011797E-2</v>
      </c>
      <c r="O12" s="23"/>
      <c r="P12" s="50"/>
    </row>
    <row r="13" spans="1:16" x14ac:dyDescent="0.2">
      <c r="A13" s="21"/>
      <c r="B13" s="21"/>
    </row>
    <row r="14" spans="1:16" x14ac:dyDescent="0.2">
      <c r="D14" s="67"/>
      <c r="E14" s="67"/>
      <c r="F14" s="67"/>
      <c r="G14" s="67"/>
      <c r="H14" s="67"/>
      <c r="I14" s="67"/>
      <c r="J14" s="67"/>
    </row>
    <row r="15" spans="1:16" x14ac:dyDescent="0.2">
      <c r="D15" s="67"/>
      <c r="E15" s="67"/>
      <c r="F15" s="67"/>
      <c r="G15" s="67"/>
      <c r="H15" s="67"/>
      <c r="I15" s="67"/>
      <c r="J15" s="67"/>
    </row>
    <row r="16" spans="1:16" x14ac:dyDescent="0.2">
      <c r="D16" s="67"/>
      <c r="E16" s="67"/>
      <c r="F16" s="67"/>
      <c r="G16" s="67"/>
      <c r="H16" s="67"/>
      <c r="I16" s="67"/>
      <c r="J16" s="67"/>
    </row>
    <row r="17" spans="4:10" x14ac:dyDescent="0.2">
      <c r="D17" s="67"/>
      <c r="E17" s="67"/>
      <c r="F17" s="67"/>
      <c r="G17" s="67"/>
      <c r="H17" s="67"/>
      <c r="I17" s="67"/>
      <c r="J17" s="67"/>
    </row>
    <row r="18" spans="4:10" x14ac:dyDescent="0.2">
      <c r="D18" s="67"/>
      <c r="E18" s="67"/>
      <c r="F18" s="67"/>
      <c r="G18" s="67"/>
      <c r="H18" s="67"/>
      <c r="I18" s="67"/>
      <c r="J18" s="67"/>
    </row>
    <row r="19" spans="4:10" x14ac:dyDescent="0.2">
      <c r="D19" s="67"/>
      <c r="E19" s="67"/>
      <c r="F19" s="67"/>
      <c r="G19" s="67"/>
      <c r="H19" s="67"/>
      <c r="I19" s="67"/>
      <c r="J19" s="67"/>
    </row>
  </sheetData>
  <mergeCells count="11">
    <mergeCell ref="A12:B12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rightToLeft="1" view="pageBreakPreview" zoomScale="105" zoomScaleNormal="100" zoomScaleSheetLayoutView="105" workbookViewId="0">
      <selection activeCell="F12" sqref="F1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140625" customWidth="1"/>
    <col min="9" max="9" width="1.28515625" customWidth="1"/>
    <col min="10" max="10" width="19.42578125" customWidth="1"/>
    <col min="11" max="11" width="0.28515625" customWidth="1"/>
    <col min="13" max="13" width="13" bestFit="1" customWidth="1"/>
    <col min="15" max="15" width="20" bestFit="1" customWidth="1"/>
  </cols>
  <sheetData>
    <row r="1" spans="1:18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8" ht="14.45" customHeight="1" x14ac:dyDescent="0.2"/>
    <row r="5" spans="1:18" ht="29.1" customHeight="1" x14ac:dyDescent="0.2">
      <c r="A5" s="1" t="s">
        <v>46</v>
      </c>
      <c r="B5" s="73" t="s">
        <v>47</v>
      </c>
      <c r="C5" s="73"/>
      <c r="D5" s="73"/>
      <c r="E5" s="73"/>
      <c r="F5" s="73"/>
      <c r="G5" s="73"/>
      <c r="H5" s="73"/>
      <c r="I5" s="73"/>
      <c r="J5" s="73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L6" s="21"/>
      <c r="M6" s="21"/>
      <c r="N6" s="21"/>
      <c r="O6" s="21"/>
      <c r="P6" s="21"/>
      <c r="Q6" s="21"/>
      <c r="R6" s="21"/>
    </row>
    <row r="7" spans="1:18" ht="14.45" customHeight="1" x14ac:dyDescent="0.2">
      <c r="A7" s="74" t="s">
        <v>48</v>
      </c>
      <c r="B7" s="74"/>
      <c r="D7" s="2" t="s">
        <v>49</v>
      </c>
      <c r="F7" s="2" t="s">
        <v>38</v>
      </c>
      <c r="H7" s="2" t="s">
        <v>50</v>
      </c>
      <c r="J7" s="2" t="s">
        <v>51</v>
      </c>
      <c r="L7" s="21"/>
      <c r="M7" s="21"/>
      <c r="N7" s="21"/>
      <c r="O7" s="21"/>
      <c r="P7" s="21"/>
      <c r="Q7" s="21"/>
      <c r="R7" s="21"/>
    </row>
    <row r="8" spans="1:18" ht="21.75" customHeight="1" x14ac:dyDescent="0.2">
      <c r="A8" s="77" t="s">
        <v>52</v>
      </c>
      <c r="B8" s="77"/>
      <c r="D8" s="30" t="s">
        <v>53</v>
      </c>
      <c r="F8" s="15">
        <f>'درآمد سرمایه گذاری در سهام'!J26</f>
        <v>-118321829139</v>
      </c>
      <c r="H8" s="26">
        <v>0.99759366066653832</v>
      </c>
      <c r="J8" s="26">
        <f>-F8/681955305018</f>
        <v>0.17350378869166055</v>
      </c>
      <c r="L8" s="21"/>
      <c r="M8" s="69"/>
      <c r="N8" s="21"/>
      <c r="O8" s="53"/>
      <c r="P8" s="54"/>
      <c r="Q8" s="21"/>
      <c r="R8" s="21"/>
    </row>
    <row r="9" spans="1:18" ht="21.75" customHeight="1" x14ac:dyDescent="0.2">
      <c r="A9" s="76" t="s">
        <v>109</v>
      </c>
      <c r="B9" s="76"/>
      <c r="D9" s="33" t="s">
        <v>54</v>
      </c>
      <c r="F9" s="17">
        <f>'درآمد سپرده بانکی'!D12</f>
        <v>175796798</v>
      </c>
      <c r="H9" s="27">
        <v>1.4821759647093819E-3</v>
      </c>
      <c r="J9" s="27">
        <f>F9/681955305018</f>
        <v>2.5778345986378083E-4</v>
      </c>
      <c r="L9" s="21"/>
      <c r="M9" s="69"/>
      <c r="N9" s="21"/>
      <c r="O9" s="53"/>
      <c r="P9" s="54"/>
      <c r="Q9" s="21"/>
      <c r="R9" s="21"/>
    </row>
    <row r="10" spans="1:18" ht="21.75" customHeight="1" x14ac:dyDescent="0.2">
      <c r="A10" s="78" t="s">
        <v>55</v>
      </c>
      <c r="B10" s="78"/>
      <c r="D10" s="34" t="s">
        <v>97</v>
      </c>
      <c r="F10" s="18">
        <f>'سایر درآمدها'!F11</f>
        <v>109612465</v>
      </c>
      <c r="H10" s="28">
        <v>9.2416336875230439E-4</v>
      </c>
      <c r="J10" s="27">
        <f>F10/681955305018</f>
        <v>1.6073262308166487E-4</v>
      </c>
      <c r="L10" s="21"/>
      <c r="M10" s="69"/>
      <c r="N10" s="21"/>
      <c r="O10" s="53"/>
      <c r="P10" s="54"/>
      <c r="Q10" s="21"/>
      <c r="R10" s="21"/>
    </row>
    <row r="11" spans="1:18" ht="21.75" customHeight="1" thickBot="1" x14ac:dyDescent="0.25">
      <c r="A11" s="84" t="s">
        <v>33</v>
      </c>
      <c r="B11" s="84"/>
      <c r="D11" s="35"/>
      <c r="F11" s="19">
        <f>SUM(F8:F10)</f>
        <v>-118036419876</v>
      </c>
      <c r="H11" s="51">
        <f>SUM(H8:H10)</f>
        <v>1</v>
      </c>
      <c r="J11" s="29">
        <f>SUM(J8:J10)</f>
        <v>0.17392230477460599</v>
      </c>
      <c r="L11" s="21"/>
      <c r="M11" s="21"/>
      <c r="N11" s="21"/>
      <c r="O11" s="53"/>
      <c r="P11" s="55"/>
      <c r="Q11" s="21"/>
      <c r="R11" s="21"/>
    </row>
    <row r="12" spans="1:18" ht="13.5" thickTop="1" x14ac:dyDescent="0.2">
      <c r="L12" s="21"/>
      <c r="M12" s="21"/>
      <c r="N12" s="21"/>
      <c r="O12" s="56"/>
      <c r="P12" s="56"/>
      <c r="Q12" s="21"/>
      <c r="R12" s="21"/>
    </row>
    <row r="13" spans="1:18" x14ac:dyDescent="0.2">
      <c r="L13" s="21"/>
      <c r="M13" s="21"/>
      <c r="N13" s="21"/>
      <c r="O13" s="56"/>
      <c r="P13" s="56"/>
      <c r="Q13" s="21"/>
      <c r="R13" s="21"/>
    </row>
    <row r="14" spans="1:18" x14ac:dyDescent="0.2">
      <c r="L14" s="21"/>
      <c r="M14" s="21"/>
      <c r="N14" s="21"/>
      <c r="O14" s="57"/>
      <c r="P14" s="58"/>
      <c r="Q14" s="21"/>
      <c r="R14" s="21"/>
    </row>
    <row r="15" spans="1:18" x14ac:dyDescent="0.2">
      <c r="L15" s="21"/>
      <c r="M15" s="21"/>
      <c r="N15" s="21"/>
      <c r="O15" s="54"/>
      <c r="P15" s="56"/>
      <c r="Q15" s="21"/>
      <c r="R15" s="21"/>
    </row>
    <row r="16" spans="1:18" x14ac:dyDescent="0.2">
      <c r="L16" s="21"/>
      <c r="M16" s="21"/>
      <c r="N16" s="21"/>
      <c r="O16" s="54"/>
      <c r="P16" s="56"/>
      <c r="Q16" s="21"/>
      <c r="R16" s="21"/>
    </row>
    <row r="17" spans="12:18" x14ac:dyDescent="0.2">
      <c r="L17" s="21"/>
      <c r="M17" s="21"/>
      <c r="N17" s="21"/>
      <c r="O17" s="54"/>
      <c r="P17" s="56"/>
      <c r="Q17" s="21"/>
      <c r="R17" s="21"/>
    </row>
    <row r="18" spans="12:18" x14ac:dyDescent="0.2">
      <c r="L18" s="21"/>
      <c r="M18" s="21"/>
      <c r="N18" s="21"/>
      <c r="O18" s="54"/>
      <c r="P18" s="56"/>
      <c r="Q18" s="21"/>
      <c r="R18" s="21"/>
    </row>
    <row r="19" spans="12:18" x14ac:dyDescent="0.2">
      <c r="L19" s="21"/>
      <c r="M19" s="21"/>
      <c r="N19" s="21"/>
      <c r="O19" s="21"/>
      <c r="P19" s="21"/>
      <c r="Q19" s="21"/>
      <c r="R19" s="21"/>
    </row>
    <row r="20" spans="12:18" x14ac:dyDescent="0.2">
      <c r="L20" s="21"/>
      <c r="M20" s="21"/>
      <c r="N20" s="21"/>
      <c r="O20" s="21"/>
      <c r="P20" s="21"/>
      <c r="Q20" s="21"/>
      <c r="R20" s="21"/>
    </row>
    <row r="21" spans="12:18" x14ac:dyDescent="0.2">
      <c r="L21" s="21"/>
      <c r="M21" s="21"/>
      <c r="N21" s="21"/>
      <c r="O21" s="21"/>
      <c r="P21" s="21"/>
      <c r="Q21" s="21"/>
      <c r="R21" s="21"/>
    </row>
    <row r="22" spans="12:18" x14ac:dyDescent="0.2">
      <c r="L22" s="21"/>
      <c r="M22" s="21"/>
      <c r="N22" s="21"/>
      <c r="O22" s="21"/>
      <c r="P22" s="21"/>
      <c r="Q22" s="21"/>
      <c r="R22" s="21"/>
    </row>
    <row r="23" spans="12:18" x14ac:dyDescent="0.2">
      <c r="L23" s="21"/>
      <c r="M23" s="21"/>
      <c r="N23" s="21"/>
      <c r="O23" s="21"/>
      <c r="P23" s="21"/>
      <c r="Q23" s="21"/>
      <c r="R23" s="21"/>
    </row>
    <row r="24" spans="12:18" x14ac:dyDescent="0.2">
      <c r="L24" s="21"/>
      <c r="M24" s="21"/>
      <c r="N24" s="21"/>
      <c r="O24" s="21"/>
      <c r="P24" s="21"/>
      <c r="Q24" s="21"/>
      <c r="R24" s="21"/>
    </row>
    <row r="25" spans="12:18" x14ac:dyDescent="0.2">
      <c r="L25" s="21"/>
      <c r="M25" s="21"/>
      <c r="N25" s="21"/>
      <c r="O25" s="21"/>
      <c r="P25" s="21"/>
      <c r="Q25" s="21"/>
      <c r="R25" s="21"/>
    </row>
    <row r="26" spans="12:18" x14ac:dyDescent="0.2">
      <c r="L26" s="21"/>
      <c r="M26" s="21"/>
      <c r="N26" s="21"/>
      <c r="O26" s="21"/>
      <c r="P26" s="21"/>
      <c r="Q26" s="21"/>
      <c r="R26" s="21"/>
    </row>
    <row r="27" spans="12:18" x14ac:dyDescent="0.2">
      <c r="L27" s="21"/>
      <c r="M27" s="21"/>
      <c r="N27" s="21"/>
      <c r="O27" s="21"/>
      <c r="P27" s="21"/>
      <c r="Q27" s="21"/>
      <c r="R27" s="21"/>
    </row>
    <row r="28" spans="12:18" x14ac:dyDescent="0.2">
      <c r="L28" s="21"/>
      <c r="M28" s="21"/>
      <c r="N28" s="21"/>
      <c r="O28" s="21"/>
      <c r="P28" s="21"/>
      <c r="Q28" s="21"/>
      <c r="R28" s="21"/>
    </row>
    <row r="29" spans="12:18" x14ac:dyDescent="0.2">
      <c r="L29" s="21"/>
      <c r="M29" s="21"/>
      <c r="N29" s="21"/>
      <c r="O29" s="21"/>
      <c r="P29" s="21"/>
      <c r="Q29" s="21"/>
      <c r="R29" s="21"/>
    </row>
    <row r="30" spans="12:18" x14ac:dyDescent="0.2">
      <c r="L30" s="21"/>
      <c r="M30" s="21"/>
      <c r="N30" s="21"/>
      <c r="O30" s="21"/>
      <c r="P30" s="21"/>
      <c r="Q30" s="21"/>
      <c r="R30" s="21"/>
    </row>
    <row r="31" spans="12:18" x14ac:dyDescent="0.2">
      <c r="L31" s="21"/>
      <c r="M31" s="21"/>
      <c r="N31" s="21"/>
      <c r="O31" s="21"/>
      <c r="P31" s="21"/>
      <c r="Q31" s="21"/>
      <c r="R31" s="2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7" type="noConversion"/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8"/>
  <sheetViews>
    <sheetView rightToLeft="1" view="pageBreakPreview" topLeftCell="A4" zoomScale="80" zoomScaleNormal="100" zoomScaleSheetLayoutView="80" workbookViewId="0">
      <selection activeCell="A9" sqref="A9:B9"/>
    </sheetView>
  </sheetViews>
  <sheetFormatPr defaultRowHeight="12.75" x14ac:dyDescent="0.2"/>
  <cols>
    <col min="1" max="1" width="5.140625" customWidth="1"/>
    <col min="2" max="2" width="23.7109375" customWidth="1"/>
    <col min="3" max="3" width="1.28515625" customWidth="1"/>
    <col min="4" max="4" width="18.5703125" customWidth="1"/>
    <col min="5" max="5" width="1.28515625" customWidth="1"/>
    <col min="6" max="6" width="20.7109375" customWidth="1"/>
    <col min="7" max="7" width="1.28515625" customWidth="1"/>
    <col min="8" max="8" width="13" customWidth="1"/>
    <col min="9" max="9" width="1.28515625" customWidth="1"/>
    <col min="10" max="10" width="20" customWidth="1"/>
    <col min="11" max="11" width="1.28515625" customWidth="1"/>
    <col min="12" max="12" width="20.5703125" customWidth="1"/>
    <col min="13" max="13" width="1.28515625" customWidth="1"/>
    <col min="14" max="14" width="16.28515625" customWidth="1"/>
    <col min="15" max="15" width="1.28515625" customWidth="1"/>
    <col min="16" max="16" width="23.42578125" customWidth="1"/>
    <col min="17" max="17" width="1.28515625" customWidth="1"/>
    <col min="18" max="18" width="17" customWidth="1"/>
    <col min="19" max="19" width="1.28515625" customWidth="1"/>
    <col min="20" max="20" width="19" customWidth="1"/>
    <col min="21" max="21" width="1.28515625" customWidth="1"/>
    <col min="22" max="22" width="20.7109375" customWidth="1"/>
    <col min="23" max="23" width="16.28515625" customWidth="1"/>
    <col min="24" max="24" width="20.140625" bestFit="1" customWidth="1"/>
  </cols>
  <sheetData>
    <row r="1" spans="1:25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5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5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5" ht="14.45" customHeight="1" x14ac:dyDescent="0.2"/>
    <row r="5" spans="1:25" ht="14.45" customHeight="1" x14ac:dyDescent="0.2">
      <c r="A5" s="1" t="s">
        <v>56</v>
      </c>
      <c r="B5" s="73" t="s">
        <v>57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5" ht="14.45" customHeight="1" x14ac:dyDescent="0.2">
      <c r="D6" s="74" t="s">
        <v>58</v>
      </c>
      <c r="E6" s="74"/>
      <c r="F6" s="74"/>
      <c r="G6" s="74"/>
      <c r="H6" s="74"/>
      <c r="I6" s="74"/>
      <c r="J6" s="74"/>
      <c r="K6" s="74"/>
      <c r="L6" s="74"/>
      <c r="N6" s="74" t="s">
        <v>59</v>
      </c>
      <c r="O6" s="74"/>
      <c r="P6" s="74"/>
      <c r="Q6" s="74"/>
      <c r="R6" s="74"/>
      <c r="S6" s="74"/>
      <c r="T6" s="74"/>
      <c r="U6" s="74"/>
      <c r="V6" s="74"/>
    </row>
    <row r="7" spans="1:25" ht="14.45" customHeight="1" x14ac:dyDescent="0.2">
      <c r="D7" s="3"/>
      <c r="E7" s="3"/>
      <c r="F7" s="3"/>
      <c r="G7" s="3"/>
      <c r="H7" s="3"/>
      <c r="I7" s="3"/>
      <c r="J7" s="75" t="s">
        <v>33</v>
      </c>
      <c r="K7" s="75"/>
      <c r="L7" s="75"/>
      <c r="N7" s="3"/>
      <c r="O7" s="3"/>
      <c r="P7" s="3"/>
      <c r="Q7" s="3"/>
      <c r="R7" s="3"/>
      <c r="S7" s="3"/>
      <c r="T7" s="75" t="s">
        <v>33</v>
      </c>
      <c r="U7" s="75"/>
      <c r="V7" s="75"/>
      <c r="X7" s="23"/>
    </row>
    <row r="8" spans="1:25" ht="14.45" customHeight="1" x14ac:dyDescent="0.2">
      <c r="A8" s="74" t="s">
        <v>60</v>
      </c>
      <c r="B8" s="74"/>
      <c r="D8" s="2" t="s">
        <v>61</v>
      </c>
      <c r="F8" s="2" t="s">
        <v>62</v>
      </c>
      <c r="H8" s="2" t="s">
        <v>63</v>
      </c>
      <c r="J8" s="4" t="s">
        <v>38</v>
      </c>
      <c r="K8" s="3"/>
      <c r="L8" s="4" t="s">
        <v>50</v>
      </c>
      <c r="N8" s="62" t="s">
        <v>61</v>
      </c>
      <c r="O8" s="64"/>
      <c r="P8" s="62" t="s">
        <v>62</v>
      </c>
      <c r="Q8" s="64"/>
      <c r="R8" s="62" t="s">
        <v>63</v>
      </c>
      <c r="S8" s="64"/>
      <c r="T8" s="63" t="s">
        <v>38</v>
      </c>
      <c r="U8" s="41"/>
      <c r="V8" s="63" t="s">
        <v>50</v>
      </c>
    </row>
    <row r="9" spans="1:25" ht="21.75" customHeight="1" x14ac:dyDescent="0.2">
      <c r="A9" s="77" t="s">
        <v>64</v>
      </c>
      <c r="B9" s="77"/>
      <c r="D9" s="15">
        <v>0</v>
      </c>
      <c r="E9" s="14"/>
      <c r="F9" s="36">
        <v>0</v>
      </c>
      <c r="G9" s="14"/>
      <c r="H9" s="15">
        <v>0</v>
      </c>
      <c r="I9" s="14"/>
      <c r="J9" s="36">
        <v>0</v>
      </c>
      <c r="K9" s="14"/>
      <c r="L9" s="16">
        <f>J9/درآمد!F11</f>
        <v>0</v>
      </c>
      <c r="M9" s="14"/>
      <c r="N9" s="15">
        <v>1507067576</v>
      </c>
      <c r="O9" s="14"/>
      <c r="P9" s="36">
        <v>0</v>
      </c>
      <c r="Q9" s="14"/>
      <c r="R9" s="36">
        <v>328571679</v>
      </c>
      <c r="S9" s="14"/>
      <c r="T9" s="36">
        <v>1835639255</v>
      </c>
      <c r="U9" s="14"/>
      <c r="V9" s="26">
        <v>-7.3834966952271005E-3</v>
      </c>
      <c r="W9" s="24"/>
      <c r="X9" s="24"/>
      <c r="Y9" s="24"/>
    </row>
    <row r="10" spans="1:25" ht="21.75" customHeight="1" x14ac:dyDescent="0.2">
      <c r="A10" s="76" t="s">
        <v>22</v>
      </c>
      <c r="B10" s="76"/>
      <c r="D10" s="17">
        <v>0</v>
      </c>
      <c r="E10" s="14"/>
      <c r="F10" s="37">
        <v>-624685870</v>
      </c>
      <c r="G10" s="14"/>
      <c r="H10" s="17">
        <v>0</v>
      </c>
      <c r="I10" s="14"/>
      <c r="J10" s="37">
        <v>-624685870</v>
      </c>
      <c r="K10" s="14"/>
      <c r="L10" s="27">
        <f>J10/درآمد!$F$11</f>
        <v>5.292314614898071E-3</v>
      </c>
      <c r="M10" s="14"/>
      <c r="N10" s="17">
        <v>756000000</v>
      </c>
      <c r="O10" s="14"/>
      <c r="P10" s="37">
        <v>-130130804</v>
      </c>
      <c r="Q10" s="14"/>
      <c r="R10" s="37">
        <v>730364540</v>
      </c>
      <c r="S10" s="14"/>
      <c r="T10" s="37">
        <v>1356233736</v>
      </c>
      <c r="U10" s="14"/>
      <c r="V10" s="27">
        <v>-5.4551825912611046E-3</v>
      </c>
      <c r="W10" s="24"/>
      <c r="X10" s="24"/>
      <c r="Y10" s="24"/>
    </row>
    <row r="11" spans="1:25" ht="21.75" customHeight="1" x14ac:dyDescent="0.2">
      <c r="A11" s="76" t="s">
        <v>25</v>
      </c>
      <c r="B11" s="76"/>
      <c r="D11" s="17">
        <v>0</v>
      </c>
      <c r="E11" s="14"/>
      <c r="F11" s="37">
        <v>-11107661783</v>
      </c>
      <c r="G11" s="14"/>
      <c r="H11" s="17">
        <v>0</v>
      </c>
      <c r="I11" s="14"/>
      <c r="J11" s="37">
        <v>-11107661783</v>
      </c>
      <c r="K11" s="14"/>
      <c r="L11" s="27">
        <f>J11/درآمد!$F$11</f>
        <v>9.4103682530094157E-2</v>
      </c>
      <c r="M11" s="14"/>
      <c r="N11" s="17">
        <v>2029871676</v>
      </c>
      <c r="O11" s="14"/>
      <c r="P11" s="37">
        <v>-17173369339</v>
      </c>
      <c r="Q11" s="14"/>
      <c r="R11" s="37">
        <v>0</v>
      </c>
      <c r="S11" s="14"/>
      <c r="T11" s="37">
        <v>-15143497663</v>
      </c>
      <c r="U11" s="14"/>
      <c r="V11" s="27">
        <v>6.0911731237159566E-2</v>
      </c>
      <c r="W11" s="24"/>
      <c r="X11" s="24"/>
      <c r="Y11" s="24"/>
    </row>
    <row r="12" spans="1:25" ht="21.75" customHeight="1" x14ac:dyDescent="0.2">
      <c r="A12" s="76" t="s">
        <v>24</v>
      </c>
      <c r="B12" s="76"/>
      <c r="D12" s="17">
        <v>0</v>
      </c>
      <c r="E12" s="14"/>
      <c r="F12" s="37">
        <v>-1180931400</v>
      </c>
      <c r="G12" s="14"/>
      <c r="H12" s="17">
        <v>0</v>
      </c>
      <c r="I12" s="14"/>
      <c r="J12" s="37">
        <v>-1180931400</v>
      </c>
      <c r="K12" s="14"/>
      <c r="L12" s="27">
        <f>J12/درآمد!$F$11</f>
        <v>1.0004805307045029E-2</v>
      </c>
      <c r="M12" s="14"/>
      <c r="N12" s="17">
        <v>275405079</v>
      </c>
      <c r="O12" s="14"/>
      <c r="P12" s="37">
        <v>-3268039033</v>
      </c>
      <c r="Q12" s="14"/>
      <c r="R12" s="37">
        <v>0</v>
      </c>
      <c r="S12" s="14"/>
      <c r="T12" s="37">
        <v>-2992633954</v>
      </c>
      <c r="U12" s="14"/>
      <c r="V12" s="27">
        <v>1.203727957396695E-2</v>
      </c>
      <c r="W12" s="24"/>
      <c r="X12" s="24"/>
      <c r="Y12" s="24"/>
    </row>
    <row r="13" spans="1:25" ht="21.75" customHeight="1" x14ac:dyDescent="0.2">
      <c r="A13" s="76" t="s">
        <v>31</v>
      </c>
      <c r="B13" s="76"/>
      <c r="D13" s="17">
        <v>1292344498</v>
      </c>
      <c r="E13" s="14"/>
      <c r="F13" s="37">
        <v>-4850964000</v>
      </c>
      <c r="G13" s="14"/>
      <c r="H13" s="17">
        <v>0</v>
      </c>
      <c r="I13" s="14"/>
      <c r="J13" s="37">
        <v>-3558619502</v>
      </c>
      <c r="K13" s="14"/>
      <c r="L13" s="27">
        <f>J13/درآمد!$F$11</f>
        <v>3.0148487269763116E-2</v>
      </c>
      <c r="M13" s="14"/>
      <c r="N13" s="17">
        <v>1292344498</v>
      </c>
      <c r="O13" s="14"/>
      <c r="P13" s="37">
        <v>-2799608500</v>
      </c>
      <c r="Q13" s="14"/>
      <c r="R13" s="37">
        <v>0</v>
      </c>
      <c r="S13" s="14"/>
      <c r="T13" s="37">
        <v>-1507264002</v>
      </c>
      <c r="U13" s="14"/>
      <c r="V13" s="27">
        <v>6.0626720349809546E-3</v>
      </c>
      <c r="W13" s="24"/>
      <c r="X13" s="24"/>
      <c r="Y13" s="24"/>
    </row>
    <row r="14" spans="1:25" ht="21.75" customHeight="1" x14ac:dyDescent="0.2">
      <c r="A14" s="76" t="s">
        <v>102</v>
      </c>
      <c r="B14" s="76"/>
      <c r="D14" s="17">
        <v>0</v>
      </c>
      <c r="E14" s="14"/>
      <c r="F14" s="37">
        <v>-17520421662</v>
      </c>
      <c r="G14" s="14"/>
      <c r="H14" s="17">
        <v>0</v>
      </c>
      <c r="I14" s="14"/>
      <c r="J14" s="37">
        <v>-17520421662</v>
      </c>
      <c r="K14" s="14"/>
      <c r="L14" s="27">
        <f>J14/درآمد!$F$11</f>
        <v>0.14843233707363887</v>
      </c>
      <c r="M14" s="14"/>
      <c r="N14" s="17">
        <v>3296575432</v>
      </c>
      <c r="O14" s="14"/>
      <c r="P14" s="37">
        <v>-28338861851</v>
      </c>
      <c r="Q14" s="14"/>
      <c r="R14" s="37">
        <v>0</v>
      </c>
      <c r="S14" s="14"/>
      <c r="T14" s="37">
        <v>-25042286418</v>
      </c>
      <c r="U14" s="14"/>
      <c r="V14" s="27">
        <v>0.10072765577691543</v>
      </c>
      <c r="W14" s="24"/>
      <c r="X14" s="24"/>
      <c r="Y14" s="24"/>
    </row>
    <row r="15" spans="1:25" ht="21.75" customHeight="1" x14ac:dyDescent="0.2">
      <c r="A15" s="76" t="s">
        <v>32</v>
      </c>
      <c r="B15" s="76"/>
      <c r="D15" s="17">
        <v>0</v>
      </c>
      <c r="E15" s="14"/>
      <c r="F15" s="37">
        <v>-485525879</v>
      </c>
      <c r="G15" s="14"/>
      <c r="H15" s="17">
        <v>0</v>
      </c>
      <c r="I15" s="14"/>
      <c r="J15" s="37">
        <v>-485525879</v>
      </c>
      <c r="K15" s="14"/>
      <c r="L15" s="27">
        <f>J15/درآمد!$F$11</f>
        <v>4.1133565344497591E-3</v>
      </c>
      <c r="M15" s="14"/>
      <c r="N15" s="17">
        <v>370459193</v>
      </c>
      <c r="O15" s="14"/>
      <c r="P15" s="37">
        <v>-1227348857</v>
      </c>
      <c r="Q15" s="14"/>
      <c r="R15" s="37">
        <v>0</v>
      </c>
      <c r="S15" s="14"/>
      <c r="T15" s="37">
        <v>-856889664</v>
      </c>
      <c r="U15" s="14"/>
      <c r="V15" s="27">
        <v>3.4466695921243308E-3</v>
      </c>
      <c r="W15" s="24"/>
      <c r="X15" s="24"/>
      <c r="Y15" s="24"/>
    </row>
    <row r="16" spans="1:25" ht="21.75" customHeight="1" x14ac:dyDescent="0.2">
      <c r="A16" s="76" t="s">
        <v>23</v>
      </c>
      <c r="B16" s="76"/>
      <c r="D16" s="17">
        <v>0</v>
      </c>
      <c r="E16" s="14"/>
      <c r="F16" s="37">
        <v>-2604411000</v>
      </c>
      <c r="G16" s="14"/>
      <c r="H16" s="17">
        <v>0</v>
      </c>
      <c r="I16" s="14"/>
      <c r="J16" s="37">
        <v>-2604411000</v>
      </c>
      <c r="K16" s="14"/>
      <c r="L16" s="27">
        <f>J16/درآمد!$F$11</f>
        <v>2.2064469616547115E-2</v>
      </c>
      <c r="M16" s="14"/>
      <c r="N16" s="17">
        <v>2668064709</v>
      </c>
      <c r="O16" s="14"/>
      <c r="P16" s="37">
        <v>-8566936819</v>
      </c>
      <c r="Q16" s="14"/>
      <c r="R16" s="37">
        <v>0</v>
      </c>
      <c r="S16" s="14"/>
      <c r="T16" s="37">
        <v>-5898872110</v>
      </c>
      <c r="U16" s="14"/>
      <c r="V16" s="27">
        <v>2.3727049098082351E-2</v>
      </c>
      <c r="W16" s="24"/>
      <c r="X16" s="24"/>
      <c r="Y16" s="24"/>
    </row>
    <row r="17" spans="1:25" ht="21.75" customHeight="1" x14ac:dyDescent="0.2">
      <c r="A17" s="76" t="s">
        <v>29</v>
      </c>
      <c r="B17" s="76"/>
      <c r="D17" s="17">
        <v>0</v>
      </c>
      <c r="E17" s="14"/>
      <c r="F17" s="37">
        <v>-2642184900</v>
      </c>
      <c r="G17" s="14"/>
      <c r="H17" s="17">
        <v>0</v>
      </c>
      <c r="I17" s="14"/>
      <c r="J17" s="37">
        <v>-2642184900</v>
      </c>
      <c r="K17" s="14"/>
      <c r="L17" s="27">
        <f>J17/درآمد!$F$11</f>
        <v>2.2384488641519935E-2</v>
      </c>
      <c r="M17" s="14"/>
      <c r="N17" s="17">
        <v>2096947935</v>
      </c>
      <c r="O17" s="14"/>
      <c r="P17" s="37">
        <v>-4401306200</v>
      </c>
      <c r="Q17" s="14"/>
      <c r="R17" s="37">
        <v>0</v>
      </c>
      <c r="S17" s="14"/>
      <c r="T17" s="37">
        <v>-2304358265</v>
      </c>
      <c r="U17" s="14"/>
      <c r="V17" s="27">
        <v>9.2688264254006461E-3</v>
      </c>
      <c r="W17" s="24"/>
      <c r="X17" s="24"/>
      <c r="Y17" s="24"/>
    </row>
    <row r="18" spans="1:25" ht="21.75" customHeight="1" x14ac:dyDescent="0.2">
      <c r="A18" s="76" t="s">
        <v>30</v>
      </c>
      <c r="B18" s="76"/>
      <c r="D18" s="17">
        <v>0</v>
      </c>
      <c r="E18" s="14"/>
      <c r="F18" s="37">
        <v>-5576620500</v>
      </c>
      <c r="G18" s="14"/>
      <c r="H18" s="17">
        <v>0</v>
      </c>
      <c r="I18" s="14"/>
      <c r="J18" s="37">
        <v>-5576620500</v>
      </c>
      <c r="K18" s="14"/>
      <c r="L18" s="27">
        <f>J18/درآمد!$F$11</f>
        <v>4.7244913949934852E-2</v>
      </c>
      <c r="M18" s="14"/>
      <c r="N18" s="17">
        <v>78966346</v>
      </c>
      <c r="O18" s="14"/>
      <c r="P18" s="37">
        <v>-18723989573</v>
      </c>
      <c r="Q18" s="14"/>
      <c r="R18" s="37">
        <v>0</v>
      </c>
      <c r="S18" s="14"/>
      <c r="T18" s="37">
        <v>-18645023227</v>
      </c>
      <c r="U18" s="14"/>
      <c r="V18" s="27">
        <v>7.4995926897949788E-2</v>
      </c>
      <c r="W18" s="24"/>
      <c r="X18" s="24"/>
      <c r="Y18" s="24"/>
    </row>
    <row r="19" spans="1:25" ht="21.75" customHeight="1" x14ac:dyDescent="0.2">
      <c r="A19" s="76" t="s">
        <v>28</v>
      </c>
      <c r="B19" s="76"/>
      <c r="D19" s="17">
        <v>0</v>
      </c>
      <c r="E19" s="14"/>
      <c r="F19" s="37">
        <v>-5163095700</v>
      </c>
      <c r="G19" s="14"/>
      <c r="H19" s="17">
        <v>0</v>
      </c>
      <c r="I19" s="14"/>
      <c r="J19" s="37">
        <v>-5163095700</v>
      </c>
      <c r="K19" s="14"/>
      <c r="L19" s="27">
        <f>J19/درآمد!$F$11</f>
        <v>4.3741547781811344E-2</v>
      </c>
      <c r="M19" s="14"/>
      <c r="N19" s="17">
        <v>222442563</v>
      </c>
      <c r="O19" s="14"/>
      <c r="P19" s="37">
        <v>-9971458403</v>
      </c>
      <c r="Q19" s="14"/>
      <c r="R19" s="37">
        <v>0</v>
      </c>
      <c r="S19" s="14"/>
      <c r="T19" s="37">
        <v>-9749015840</v>
      </c>
      <c r="U19" s="14"/>
      <c r="V19" s="27">
        <v>3.9213492542333243E-2</v>
      </c>
      <c r="W19" s="24"/>
      <c r="X19" s="24"/>
      <c r="Y19" s="24"/>
    </row>
    <row r="20" spans="1:25" ht="21.75" customHeight="1" x14ac:dyDescent="0.2">
      <c r="A20" s="76" t="s">
        <v>21</v>
      </c>
      <c r="B20" s="76"/>
      <c r="D20" s="17">
        <v>0</v>
      </c>
      <c r="E20" s="14"/>
      <c r="F20" s="37">
        <v>-11812296150</v>
      </c>
      <c r="G20" s="14"/>
      <c r="H20" s="17">
        <v>0</v>
      </c>
      <c r="I20" s="14"/>
      <c r="J20" s="37">
        <v>-11812296150</v>
      </c>
      <c r="K20" s="14"/>
      <c r="L20" s="27">
        <f>J20/درآمد!$F$11</f>
        <v>0.10007331773031655</v>
      </c>
      <c r="M20" s="14"/>
      <c r="N20" s="17">
        <v>4685870889</v>
      </c>
      <c r="O20" s="14"/>
      <c r="P20" s="37">
        <v>-25922068452</v>
      </c>
      <c r="Q20" s="14"/>
      <c r="R20" s="37">
        <v>0</v>
      </c>
      <c r="S20" s="14"/>
      <c r="T20" s="37">
        <v>-21236197563</v>
      </c>
      <c r="U20" s="14"/>
      <c r="V20" s="27">
        <v>8.5418414374451967E-2</v>
      </c>
      <c r="W20" s="24"/>
      <c r="X20" s="24"/>
      <c r="Y20" s="24"/>
    </row>
    <row r="21" spans="1:25" ht="21.75" customHeight="1" x14ac:dyDescent="0.2">
      <c r="A21" s="76" t="s">
        <v>19</v>
      </c>
      <c r="B21" s="76"/>
      <c r="D21" s="17">
        <v>0</v>
      </c>
      <c r="E21" s="14"/>
      <c r="F21" s="37">
        <v>-14731821000</v>
      </c>
      <c r="G21" s="14"/>
      <c r="H21" s="17">
        <v>0</v>
      </c>
      <c r="I21" s="14"/>
      <c r="J21" s="37">
        <v>-14731821000</v>
      </c>
      <c r="K21" s="14"/>
      <c r="L21" s="27">
        <f>J21/درآمد!$F$11</f>
        <v>0.1248074197394001</v>
      </c>
      <c r="M21" s="14"/>
      <c r="N21" s="17">
        <v>4753529059</v>
      </c>
      <c r="O21" s="14"/>
      <c r="P21" s="37">
        <v>-68466983603</v>
      </c>
      <c r="Q21" s="14"/>
      <c r="R21" s="37">
        <v>0</v>
      </c>
      <c r="S21" s="14"/>
      <c r="T21" s="37">
        <v>-63713454544</v>
      </c>
      <c r="U21" s="14"/>
      <c r="V21" s="27">
        <v>0.25627479897575306</v>
      </c>
      <c r="W21" s="24"/>
      <c r="X21" s="24"/>
      <c r="Y21" s="24"/>
    </row>
    <row r="22" spans="1:25" ht="21.75" customHeight="1" x14ac:dyDescent="0.2">
      <c r="A22" s="76" t="s">
        <v>103</v>
      </c>
      <c r="B22" s="76"/>
      <c r="D22" s="17">
        <v>0</v>
      </c>
      <c r="E22" s="14"/>
      <c r="F22" s="37">
        <v>-8676068400</v>
      </c>
      <c r="G22" s="14"/>
      <c r="H22" s="17">
        <v>0</v>
      </c>
      <c r="I22" s="14"/>
      <c r="J22" s="37">
        <v>-8676068400</v>
      </c>
      <c r="K22" s="14"/>
      <c r="L22" s="27">
        <f>J22/درآمد!$F$11</f>
        <v>7.3503317104283677E-2</v>
      </c>
      <c r="M22" s="14"/>
      <c r="N22" s="17">
        <v>0</v>
      </c>
      <c r="O22" s="14"/>
      <c r="P22" s="37">
        <v>-15062608449</v>
      </c>
      <c r="Q22" s="14"/>
      <c r="R22" s="37">
        <v>0</v>
      </c>
      <c r="S22" s="14"/>
      <c r="T22" s="37">
        <v>-15062608449</v>
      </c>
      <c r="U22" s="14"/>
      <c r="V22" s="27">
        <v>6.0586370334889846E-2</v>
      </c>
      <c r="W22" s="24"/>
      <c r="X22" s="24"/>
      <c r="Y22" s="24"/>
    </row>
    <row r="23" spans="1:25" ht="21.75" customHeight="1" x14ac:dyDescent="0.2">
      <c r="A23" s="76" t="s">
        <v>20</v>
      </c>
      <c r="B23" s="76"/>
      <c r="D23" s="17">
        <v>0</v>
      </c>
      <c r="E23" s="14"/>
      <c r="F23" s="37">
        <v>-24472119330</v>
      </c>
      <c r="G23" s="14"/>
      <c r="H23" s="17">
        <v>0</v>
      </c>
      <c r="I23" s="14"/>
      <c r="J23" s="37">
        <v>-24472119330</v>
      </c>
      <c r="K23" s="14"/>
      <c r="L23" s="27">
        <f>J23/درآمد!$F$11</f>
        <v>0.20732685179462856</v>
      </c>
      <c r="M23" s="14"/>
      <c r="N23" s="17">
        <v>0</v>
      </c>
      <c r="O23" s="14"/>
      <c r="P23" s="37">
        <v>-49306737713</v>
      </c>
      <c r="Q23" s="14"/>
      <c r="R23" s="37">
        <v>0</v>
      </c>
      <c r="S23" s="14"/>
      <c r="T23" s="37">
        <v>-49306737713</v>
      </c>
      <c r="U23" s="14"/>
      <c r="V23" s="27">
        <v>0.19832662325385111</v>
      </c>
      <c r="W23" s="24"/>
      <c r="X23" s="24"/>
      <c r="Y23" s="24"/>
    </row>
    <row r="24" spans="1:25" ht="21.75" customHeight="1" x14ac:dyDescent="0.2">
      <c r="A24" s="76" t="s">
        <v>27</v>
      </c>
      <c r="B24" s="76"/>
      <c r="D24" s="17">
        <v>0</v>
      </c>
      <c r="E24" s="14"/>
      <c r="F24" s="37">
        <v>-361640826</v>
      </c>
      <c r="G24" s="14"/>
      <c r="H24" s="17">
        <v>0</v>
      </c>
      <c r="I24" s="14"/>
      <c r="J24" s="37">
        <v>-361640826</v>
      </c>
      <c r="K24" s="14"/>
      <c r="L24" s="27">
        <f>J24/درآمد!$F$11</f>
        <v>3.0638071400328143E-3</v>
      </c>
      <c r="M24" s="14"/>
      <c r="N24" s="17">
        <v>0</v>
      </c>
      <c r="O24" s="14"/>
      <c r="P24" s="37">
        <v>-2717676734</v>
      </c>
      <c r="Q24" s="14"/>
      <c r="R24" s="37">
        <v>0</v>
      </c>
      <c r="S24" s="14"/>
      <c r="T24" s="37">
        <v>-2717676733</v>
      </c>
      <c r="U24" s="14"/>
      <c r="V24" s="27">
        <v>1.0931318407004257E-2</v>
      </c>
      <c r="W24" s="24"/>
      <c r="X24" s="24"/>
      <c r="Y24" s="24"/>
    </row>
    <row r="25" spans="1:25" ht="21.75" customHeight="1" x14ac:dyDescent="0.2">
      <c r="A25" s="78" t="s">
        <v>26</v>
      </c>
      <c r="B25" s="78"/>
      <c r="D25" s="18">
        <v>0</v>
      </c>
      <c r="E25" s="14"/>
      <c r="F25" s="38">
        <v>-7803725237</v>
      </c>
      <c r="G25" s="14"/>
      <c r="H25" s="18">
        <v>0</v>
      </c>
      <c r="I25" s="14"/>
      <c r="J25" s="38">
        <v>-7803725237</v>
      </c>
      <c r="K25" s="14"/>
      <c r="L25" s="27">
        <f>J25/درآمد!$F$11</f>
        <v>6.6112859447939834E-2</v>
      </c>
      <c r="M25" s="14"/>
      <c r="N25" s="18">
        <v>0</v>
      </c>
      <c r="O25" s="14"/>
      <c r="P25" s="37">
        <v>-17629168265</v>
      </c>
      <c r="Q25" s="14"/>
      <c r="R25" s="38">
        <v>0</v>
      </c>
      <c r="S25" s="14"/>
      <c r="T25" s="38">
        <v>-17629168265</v>
      </c>
      <c r="U25" s="14"/>
      <c r="V25" s="28">
        <v>7.0909850761624718E-2</v>
      </c>
      <c r="W25" s="24"/>
      <c r="X25" s="24"/>
      <c r="Y25" s="24"/>
    </row>
    <row r="26" spans="1:25" ht="21.75" customHeight="1" thickBot="1" x14ac:dyDescent="0.25">
      <c r="A26" s="84" t="s">
        <v>33</v>
      </c>
      <c r="B26" s="84"/>
      <c r="D26" s="19">
        <f>SUM(D9:D25)</f>
        <v>1292344498</v>
      </c>
      <c r="E26" s="14"/>
      <c r="F26" s="39">
        <f>SUM(F9:F25)</f>
        <v>-119614173637</v>
      </c>
      <c r="G26" s="14"/>
      <c r="H26" s="19">
        <v>0</v>
      </c>
      <c r="I26" s="14"/>
      <c r="J26" s="39">
        <f>SUM(J9:J25)</f>
        <v>-118321829139</v>
      </c>
      <c r="K26" s="14"/>
      <c r="L26" s="51">
        <f>SUM(L9:L25)</f>
        <v>1.0024179762763039</v>
      </c>
      <c r="M26" s="14"/>
      <c r="N26" s="19">
        <f>SUM(N9:N25)</f>
        <v>24033544955</v>
      </c>
      <c r="O26" s="14"/>
      <c r="P26" s="39">
        <f>SUM(P9:P25)</f>
        <v>-273706292595</v>
      </c>
      <c r="Q26" s="14"/>
      <c r="R26" s="39">
        <f>SUM(R9:R25)</f>
        <v>1058936219</v>
      </c>
      <c r="S26" s="14"/>
      <c r="T26" s="39">
        <f>SUM(T9:T25)</f>
        <v>-248613811419</v>
      </c>
      <c r="U26" s="14"/>
      <c r="V26" s="29">
        <v>1</v>
      </c>
      <c r="W26" s="24"/>
      <c r="X26" s="52"/>
      <c r="Y26" s="24"/>
    </row>
    <row r="27" spans="1:25" ht="13.5" thickTop="1" x14ac:dyDescent="0.2">
      <c r="Y27" s="59"/>
    </row>
    <row r="28" spans="1:25" x14ac:dyDescent="0.2">
      <c r="P28" s="67"/>
    </row>
  </sheetData>
  <mergeCells count="27">
    <mergeCell ref="A25:B25"/>
    <mergeCell ref="A26:B26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view="pageBreakPreview" zoomScale="96" zoomScaleNormal="100" zoomScaleSheetLayoutView="96" workbookViewId="0">
      <selection activeCell="A8" sqref="A8:B8"/>
    </sheetView>
  </sheetViews>
  <sheetFormatPr defaultRowHeight="12.75" x14ac:dyDescent="0.2"/>
  <cols>
    <col min="1" max="1" width="5.140625" customWidth="1"/>
    <col min="2" max="2" width="61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0.5703125" customWidth="1"/>
    <col min="10" max="10" width="19.42578125" customWidth="1"/>
    <col min="11" max="11" width="0.28515625" customWidth="1"/>
  </cols>
  <sheetData>
    <row r="1" spans="1:10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45" customHeight="1" x14ac:dyDescent="0.2"/>
    <row r="5" spans="1:10" ht="14.45" customHeight="1" x14ac:dyDescent="0.2">
      <c r="A5" s="1" t="s">
        <v>65</v>
      </c>
      <c r="B5" s="73" t="s">
        <v>66</v>
      </c>
      <c r="C5" s="73"/>
      <c r="D5" s="73"/>
      <c r="E5" s="73"/>
      <c r="F5" s="73"/>
      <c r="G5" s="73"/>
      <c r="H5" s="73"/>
      <c r="I5" s="73"/>
      <c r="J5" s="73"/>
    </row>
    <row r="6" spans="1:10" ht="14.45" customHeight="1" x14ac:dyDescent="0.2">
      <c r="D6" s="74" t="s">
        <v>58</v>
      </c>
      <c r="E6" s="74"/>
      <c r="F6" s="74"/>
      <c r="H6" s="74" t="s">
        <v>59</v>
      </c>
      <c r="I6" s="74"/>
      <c r="J6" s="74"/>
    </row>
    <row r="7" spans="1:10" ht="36.4" customHeight="1" x14ac:dyDescent="0.2">
      <c r="A7" s="74" t="s">
        <v>67</v>
      </c>
      <c r="B7" s="74"/>
      <c r="D7" s="9" t="s">
        <v>68</v>
      </c>
      <c r="E7" s="3"/>
      <c r="F7" s="9" t="s">
        <v>69</v>
      </c>
      <c r="H7" s="9" t="s">
        <v>68</v>
      </c>
      <c r="I7" s="3"/>
      <c r="J7" s="9" t="s">
        <v>69</v>
      </c>
    </row>
    <row r="8" spans="1:10" ht="21.75" customHeight="1" x14ac:dyDescent="0.2">
      <c r="A8" s="77" t="s">
        <v>41</v>
      </c>
      <c r="B8" s="77"/>
      <c r="D8" s="15">
        <v>1739422</v>
      </c>
      <c r="F8" s="26">
        <f>(D8/((سپرده!D8+سپرده!J8)/2))</f>
        <v>1.0022645265163168E-3</v>
      </c>
      <c r="H8" s="15">
        <v>16691487663</v>
      </c>
      <c r="J8" s="26">
        <f>H8/((593670956736+سپرده!J8)/2)</f>
        <v>5.595262923995533E-2</v>
      </c>
    </row>
    <row r="9" spans="1:10" ht="21.75" customHeight="1" x14ac:dyDescent="0.2">
      <c r="A9" s="76" t="s">
        <v>70</v>
      </c>
      <c r="B9" s="76"/>
      <c r="D9" s="17">
        <v>0</v>
      </c>
      <c r="F9" s="60">
        <f>(D9/((سپرده!D9+سپرده!J9)/2))</f>
        <v>0</v>
      </c>
      <c r="H9" s="17">
        <v>5891784397</v>
      </c>
      <c r="J9" s="60">
        <f>H9/((50000000000+سپرده!J9)/2)</f>
        <v>0.22880716104854368</v>
      </c>
    </row>
    <row r="10" spans="1:10" ht="21.75" customHeight="1" x14ac:dyDescent="0.2">
      <c r="A10" s="76" t="s">
        <v>42</v>
      </c>
      <c r="B10" s="76"/>
      <c r="D10" s="17">
        <v>38114754</v>
      </c>
      <c r="F10" s="60">
        <f>(D10/((سپرده!D10+سپرده!J10)/2))</f>
        <v>7.1242530841121492E-3</v>
      </c>
      <c r="H10" s="17">
        <v>8887650384</v>
      </c>
      <c r="J10" s="60">
        <f>H10/((187000000000+سپرده!J10)/2)</f>
        <v>9.2411233522225106E-2</v>
      </c>
    </row>
    <row r="11" spans="1:10" ht="21.75" customHeight="1" x14ac:dyDescent="0.2">
      <c r="A11" s="78" t="s">
        <v>43</v>
      </c>
      <c r="B11" s="78"/>
      <c r="D11" s="18">
        <v>135942622</v>
      </c>
      <c r="F11" s="60">
        <f>(D11/((سپرده!D11+سپرده!J11)/2))</f>
        <v>0.50831538802236265</v>
      </c>
      <c r="H11" s="18">
        <v>19084422095</v>
      </c>
      <c r="J11" s="61">
        <f>H11/((370000000000+سپرده!J11)/2)</f>
        <v>0.10301012605007555</v>
      </c>
    </row>
    <row r="12" spans="1:10" ht="21.75" customHeight="1" x14ac:dyDescent="0.2">
      <c r="A12" s="84" t="s">
        <v>33</v>
      </c>
      <c r="B12" s="84"/>
      <c r="D12" s="19">
        <f>SUM(D8:D11)</f>
        <v>175796798</v>
      </c>
      <c r="F12" s="19" t="s">
        <v>106</v>
      </c>
      <c r="H12" s="19">
        <f>SUM(H8:H11)</f>
        <v>50555344539</v>
      </c>
      <c r="J12" s="19" t="s">
        <v>107</v>
      </c>
    </row>
    <row r="14" spans="1:10" x14ac:dyDescent="0.2">
      <c r="D14" s="67"/>
      <c r="E14" s="67"/>
      <c r="F14" s="67"/>
      <c r="G14" s="67"/>
      <c r="H14" s="67"/>
    </row>
    <row r="15" spans="1:10" x14ac:dyDescent="0.2">
      <c r="D15" s="67"/>
      <c r="E15" s="67"/>
      <c r="F15" s="67"/>
      <c r="G15" s="67"/>
      <c r="H15" s="67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rightToLeft="1" view="pageBreakPreview" zoomScale="117" zoomScaleNormal="100" zoomScaleSheetLayoutView="117" workbookViewId="0">
      <selection activeCell="A8" sqref="A8:B8"/>
    </sheetView>
  </sheetViews>
  <sheetFormatPr defaultRowHeight="12.75" x14ac:dyDescent="0.2"/>
  <cols>
    <col min="1" max="1" width="5.140625" customWidth="1"/>
    <col min="2" max="2" width="41.5703125" customWidth="1"/>
    <col min="3" max="3" width="0.5703125" customWidth="1"/>
    <col min="4" max="4" width="19.42578125" customWidth="1"/>
    <col min="5" max="5" width="1" customWidth="1"/>
    <col min="6" max="6" width="19.42578125" customWidth="1"/>
  </cols>
  <sheetData>
    <row r="1" spans="1:8" ht="29.1" customHeight="1" x14ac:dyDescent="0.2">
      <c r="A1" s="72" t="s">
        <v>0</v>
      </c>
      <c r="B1" s="72"/>
      <c r="C1" s="72"/>
      <c r="D1" s="72"/>
      <c r="E1" s="72"/>
      <c r="F1" s="72"/>
    </row>
    <row r="2" spans="1:8" ht="21.75" customHeight="1" x14ac:dyDescent="0.2">
      <c r="A2" s="72" t="s">
        <v>45</v>
      </c>
      <c r="B2" s="72"/>
      <c r="C2" s="72"/>
      <c r="D2" s="72"/>
      <c r="E2" s="72"/>
      <c r="F2" s="72"/>
    </row>
    <row r="3" spans="1:8" ht="21.75" customHeight="1" x14ac:dyDescent="0.2">
      <c r="A3" s="72" t="s">
        <v>2</v>
      </c>
      <c r="B3" s="72"/>
      <c r="C3" s="72"/>
      <c r="D3" s="72"/>
      <c r="E3" s="72"/>
      <c r="F3" s="72"/>
    </row>
    <row r="4" spans="1:8" ht="14.45" customHeight="1" x14ac:dyDescent="0.2"/>
    <row r="5" spans="1:8" ht="29.1" customHeight="1" x14ac:dyDescent="0.2">
      <c r="A5" s="1" t="s">
        <v>71</v>
      </c>
      <c r="B5" s="73" t="s">
        <v>55</v>
      </c>
      <c r="C5" s="73"/>
      <c r="D5" s="73"/>
      <c r="E5" s="73"/>
      <c r="F5" s="73"/>
    </row>
    <row r="6" spans="1:8" ht="14.45" customHeight="1" x14ac:dyDescent="0.2">
      <c r="D6" s="2" t="s">
        <v>58</v>
      </c>
      <c r="F6" s="2" t="s">
        <v>9</v>
      </c>
    </row>
    <row r="7" spans="1:8" ht="14.45" customHeight="1" x14ac:dyDescent="0.2">
      <c r="A7" s="74" t="s">
        <v>55</v>
      </c>
      <c r="B7" s="74"/>
      <c r="D7" s="4" t="s">
        <v>38</v>
      </c>
      <c r="F7" s="4" t="s">
        <v>38</v>
      </c>
    </row>
    <row r="8" spans="1:8" ht="21.75" customHeight="1" x14ac:dyDescent="0.2">
      <c r="A8" s="77" t="s">
        <v>55</v>
      </c>
      <c r="B8" s="77"/>
      <c r="D8" s="15">
        <v>0</v>
      </c>
      <c r="F8" s="15">
        <v>0</v>
      </c>
    </row>
    <row r="9" spans="1:8" ht="21.75" customHeight="1" x14ac:dyDescent="0.2">
      <c r="A9" s="76" t="s">
        <v>72</v>
      </c>
      <c r="B9" s="76"/>
      <c r="D9" s="17">
        <v>0</v>
      </c>
      <c r="F9" s="17">
        <v>9310646</v>
      </c>
    </row>
    <row r="10" spans="1:8" ht="21.75" customHeight="1" x14ac:dyDescent="0.2">
      <c r="A10" s="78" t="s">
        <v>73</v>
      </c>
      <c r="B10" s="78"/>
      <c r="D10" s="18">
        <v>0</v>
      </c>
      <c r="F10" s="18">
        <v>100301819</v>
      </c>
      <c r="G10" s="67"/>
      <c r="H10" s="67"/>
    </row>
    <row r="11" spans="1:8" ht="21.75" customHeight="1" x14ac:dyDescent="0.2">
      <c r="A11" s="84" t="s">
        <v>33</v>
      </c>
      <c r="B11" s="84"/>
      <c r="D11" s="19">
        <v>0</v>
      </c>
      <c r="F11" s="19">
        <f>SUM(F8:F10)</f>
        <v>109612465</v>
      </c>
      <c r="G11" s="67"/>
      <c r="H11" s="67"/>
    </row>
    <row r="12" spans="1:8" x14ac:dyDescent="0.2">
      <c r="G12" s="67"/>
      <c r="H12" s="6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23"/>
  <sheetViews>
    <sheetView rightToLeft="1" view="pageBreakPreview" topLeftCell="A3" zoomScale="89" zoomScaleNormal="100" zoomScaleSheetLayoutView="89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4.5703125" customWidth="1"/>
    <col min="12" max="12" width="1.28515625" customWidth="1"/>
    <col min="13" max="13" width="15.5703125" customWidth="1"/>
    <col min="14" max="14" width="1.28515625" customWidth="1"/>
    <col min="15" max="15" width="21.5703125" customWidth="1"/>
    <col min="16" max="16" width="1.28515625" customWidth="1"/>
    <col min="17" max="17" width="18.85546875" customWidth="1"/>
    <col min="18" max="18" width="1.28515625" customWidth="1"/>
    <col min="19" max="19" width="21.85546875" customWidth="1"/>
    <col min="20" max="20" width="4.140625" customWidth="1"/>
    <col min="21" max="21" width="15.7109375" customWidth="1"/>
    <col min="22" max="22" width="18.5703125" customWidth="1"/>
  </cols>
  <sheetData>
    <row r="1" spans="1:23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3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3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3" ht="14.4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3" ht="22.5" customHeight="1" x14ac:dyDescent="0.2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23" ht="23.25" customHeight="1" x14ac:dyDescent="0.2">
      <c r="A6" s="74" t="s">
        <v>34</v>
      </c>
      <c r="C6" s="74" t="s">
        <v>74</v>
      </c>
      <c r="D6" s="74"/>
      <c r="E6" s="74"/>
      <c r="F6" s="74"/>
      <c r="G6" s="74"/>
      <c r="I6" s="74" t="s">
        <v>58</v>
      </c>
      <c r="J6" s="74"/>
      <c r="K6" s="74"/>
      <c r="L6" s="74"/>
      <c r="M6" s="74"/>
      <c r="O6" s="74" t="s">
        <v>59</v>
      </c>
      <c r="P6" s="74"/>
      <c r="Q6" s="74"/>
      <c r="R6" s="74"/>
      <c r="S6" s="74"/>
    </row>
    <row r="7" spans="1:23" ht="42.75" customHeight="1" x14ac:dyDescent="0.2">
      <c r="A7" s="74"/>
      <c r="C7" s="9" t="s">
        <v>75</v>
      </c>
      <c r="D7" s="45"/>
      <c r="E7" s="9" t="s">
        <v>76</v>
      </c>
      <c r="F7" s="45"/>
      <c r="G7" s="9" t="s">
        <v>77</v>
      </c>
      <c r="H7" s="46"/>
      <c r="I7" s="9" t="s">
        <v>78</v>
      </c>
      <c r="J7" s="45"/>
      <c r="K7" s="9" t="s">
        <v>79</v>
      </c>
      <c r="L7" s="45"/>
      <c r="M7" s="9" t="s">
        <v>80</v>
      </c>
      <c r="N7" s="46"/>
      <c r="O7" s="9" t="s">
        <v>78</v>
      </c>
      <c r="P7" s="45"/>
      <c r="Q7" s="9" t="s">
        <v>79</v>
      </c>
      <c r="R7" s="45"/>
      <c r="S7" s="9" t="s">
        <v>80</v>
      </c>
    </row>
    <row r="8" spans="1:23" ht="21.75" customHeight="1" x14ac:dyDescent="0.2">
      <c r="A8" s="5" t="s">
        <v>25</v>
      </c>
      <c r="C8" s="30" t="s">
        <v>81</v>
      </c>
      <c r="D8" s="14"/>
      <c r="E8" s="15">
        <v>19707492</v>
      </c>
      <c r="F8" s="14"/>
      <c r="G8" s="15">
        <v>103</v>
      </c>
      <c r="H8" s="14"/>
      <c r="I8" s="15">
        <v>0</v>
      </c>
      <c r="J8" s="14"/>
      <c r="K8" s="15">
        <v>0</v>
      </c>
      <c r="L8" s="14"/>
      <c r="M8" s="15">
        <v>0</v>
      </c>
      <c r="N8" s="14"/>
      <c r="O8" s="15">
        <v>2029871676</v>
      </c>
      <c r="P8" s="14"/>
      <c r="Q8" s="15">
        <v>0</v>
      </c>
      <c r="R8" s="14"/>
      <c r="S8" s="15">
        <f>O8-Q8</f>
        <v>2029871676</v>
      </c>
      <c r="U8" s="49"/>
      <c r="V8" s="49"/>
      <c r="W8" s="49"/>
    </row>
    <row r="9" spans="1:23" ht="21.75" customHeight="1" x14ac:dyDescent="0.2">
      <c r="A9" s="6" t="s">
        <v>24</v>
      </c>
      <c r="C9" s="31" t="s">
        <v>82</v>
      </c>
      <c r="D9" s="14"/>
      <c r="E9" s="17">
        <v>6000000</v>
      </c>
      <c r="F9" s="14"/>
      <c r="G9" s="17">
        <v>52</v>
      </c>
      <c r="H9" s="14"/>
      <c r="I9" s="17">
        <v>0</v>
      </c>
      <c r="J9" s="14"/>
      <c r="K9" s="17">
        <v>0</v>
      </c>
      <c r="L9" s="14"/>
      <c r="M9" s="17">
        <v>0</v>
      </c>
      <c r="N9" s="14"/>
      <c r="O9" s="17">
        <v>312000000</v>
      </c>
      <c r="P9" s="14"/>
      <c r="Q9" s="17">
        <v>36594921</v>
      </c>
      <c r="R9" s="14"/>
      <c r="S9" s="17">
        <f>O9-Q9</f>
        <v>275405079</v>
      </c>
      <c r="U9" s="49"/>
      <c r="V9" s="49"/>
      <c r="W9" s="49"/>
    </row>
    <row r="10" spans="1:23" ht="21.75" customHeight="1" x14ac:dyDescent="0.2">
      <c r="A10" s="6" t="s">
        <v>31</v>
      </c>
      <c r="C10" s="31" t="s">
        <v>7</v>
      </c>
      <c r="D10" s="14"/>
      <c r="E10" s="17">
        <v>4000000</v>
      </c>
      <c r="F10" s="14"/>
      <c r="G10" s="17">
        <v>370</v>
      </c>
      <c r="H10" s="14"/>
      <c r="I10" s="17">
        <v>1480000000</v>
      </c>
      <c r="J10" s="14"/>
      <c r="K10" s="17">
        <v>187655502</v>
      </c>
      <c r="L10" s="14"/>
      <c r="M10" s="17">
        <v>1292344498</v>
      </c>
      <c r="N10" s="14"/>
      <c r="O10" s="17">
        <v>1480000000</v>
      </c>
      <c r="P10" s="14"/>
      <c r="Q10" s="17">
        <v>187655502</v>
      </c>
      <c r="R10" s="14"/>
      <c r="S10" s="17">
        <f t="shared" ref="S10:S20" si="0">O10-Q10</f>
        <v>1292344498</v>
      </c>
      <c r="U10" s="49"/>
      <c r="V10" s="49"/>
      <c r="W10" s="49"/>
    </row>
    <row r="11" spans="1:23" ht="21.75" customHeight="1" x14ac:dyDescent="0.2">
      <c r="A11" s="6" t="s">
        <v>102</v>
      </c>
      <c r="C11" s="31" t="s">
        <v>83</v>
      </c>
      <c r="D11" s="14"/>
      <c r="E11" s="17">
        <v>53899976</v>
      </c>
      <c r="F11" s="14"/>
      <c r="G11" s="17">
        <v>70</v>
      </c>
      <c r="H11" s="14"/>
      <c r="I11" s="17">
        <v>0</v>
      </c>
      <c r="J11" s="14"/>
      <c r="K11" s="17">
        <v>0</v>
      </c>
      <c r="L11" s="14"/>
      <c r="M11" s="17">
        <v>0</v>
      </c>
      <c r="N11" s="14"/>
      <c r="O11" s="17">
        <v>3772998320</v>
      </c>
      <c r="P11" s="14"/>
      <c r="Q11" s="17">
        <v>476422888</v>
      </c>
      <c r="R11" s="14"/>
      <c r="S11" s="17">
        <f t="shared" si="0"/>
        <v>3296575432</v>
      </c>
      <c r="U11" s="49"/>
      <c r="V11" s="49"/>
      <c r="W11" s="49"/>
    </row>
    <row r="12" spans="1:23" ht="21.75" customHeight="1" x14ac:dyDescent="0.2">
      <c r="A12" s="6" t="s">
        <v>32</v>
      </c>
      <c r="C12" s="31" t="s">
        <v>84</v>
      </c>
      <c r="D12" s="14"/>
      <c r="E12" s="17">
        <v>2570695</v>
      </c>
      <c r="F12" s="14"/>
      <c r="G12" s="17">
        <v>160</v>
      </c>
      <c r="H12" s="14"/>
      <c r="I12" s="17">
        <v>0</v>
      </c>
      <c r="J12" s="14"/>
      <c r="K12" s="17">
        <v>0</v>
      </c>
      <c r="L12" s="14"/>
      <c r="M12" s="17">
        <v>0</v>
      </c>
      <c r="N12" s="14"/>
      <c r="O12" s="17">
        <v>411311200</v>
      </c>
      <c r="P12" s="14"/>
      <c r="Q12" s="17">
        <v>40852007</v>
      </c>
      <c r="R12" s="14"/>
      <c r="S12" s="17">
        <f t="shared" si="0"/>
        <v>370459193</v>
      </c>
      <c r="U12" s="49"/>
      <c r="V12" s="49"/>
      <c r="W12" s="49"/>
    </row>
    <row r="13" spans="1:23" ht="21.75" customHeight="1" x14ac:dyDescent="0.2">
      <c r="A13" s="6" t="s">
        <v>23</v>
      </c>
      <c r="C13" s="31" t="s">
        <v>85</v>
      </c>
      <c r="D13" s="14"/>
      <c r="E13" s="17">
        <v>5000000</v>
      </c>
      <c r="F13" s="14"/>
      <c r="G13" s="17">
        <v>610</v>
      </c>
      <c r="H13" s="14"/>
      <c r="I13" s="17">
        <v>0</v>
      </c>
      <c r="J13" s="14"/>
      <c r="K13" s="17">
        <v>0</v>
      </c>
      <c r="L13" s="14"/>
      <c r="M13" s="17">
        <v>0</v>
      </c>
      <c r="N13" s="14"/>
      <c r="O13" s="17">
        <v>3050000000</v>
      </c>
      <c r="P13" s="14"/>
      <c r="Q13" s="17">
        <v>381935291</v>
      </c>
      <c r="R13" s="14"/>
      <c r="S13" s="17">
        <f t="shared" si="0"/>
        <v>2668064709</v>
      </c>
      <c r="U13" s="49"/>
      <c r="V13" s="49"/>
      <c r="W13" s="49"/>
    </row>
    <row r="14" spans="1:23" ht="21.75" customHeight="1" x14ac:dyDescent="0.2">
      <c r="A14" s="6" t="s">
        <v>29</v>
      </c>
      <c r="C14" s="31" t="s">
        <v>83</v>
      </c>
      <c r="D14" s="14"/>
      <c r="E14" s="17">
        <v>6000000</v>
      </c>
      <c r="F14" s="14"/>
      <c r="G14" s="17">
        <v>400</v>
      </c>
      <c r="H14" s="14"/>
      <c r="I14" s="17">
        <v>0</v>
      </c>
      <c r="J14" s="14"/>
      <c r="K14" s="17">
        <v>0</v>
      </c>
      <c r="L14" s="14"/>
      <c r="M14" s="17">
        <v>0</v>
      </c>
      <c r="N14" s="14"/>
      <c r="O14" s="17">
        <v>2400000000</v>
      </c>
      <c r="P14" s="14"/>
      <c r="Q14" s="17">
        <v>303052065</v>
      </c>
      <c r="R14" s="14"/>
      <c r="S14" s="17">
        <f t="shared" si="0"/>
        <v>2096947935</v>
      </c>
      <c r="U14" s="49"/>
      <c r="V14" s="49"/>
      <c r="W14" s="49"/>
    </row>
    <row r="15" spans="1:23" ht="21.75" customHeight="1" x14ac:dyDescent="0.2">
      <c r="A15" s="6" t="s">
        <v>30</v>
      </c>
      <c r="C15" s="31" t="s">
        <v>81</v>
      </c>
      <c r="D15" s="14"/>
      <c r="E15" s="17">
        <v>10000000</v>
      </c>
      <c r="F15" s="14"/>
      <c r="G15" s="17">
        <v>9</v>
      </c>
      <c r="H15" s="14"/>
      <c r="I15" s="17">
        <v>0</v>
      </c>
      <c r="J15" s="14"/>
      <c r="K15" s="17">
        <v>0</v>
      </c>
      <c r="L15" s="14"/>
      <c r="M15" s="17">
        <v>0</v>
      </c>
      <c r="N15" s="14"/>
      <c r="O15" s="17">
        <v>90000000</v>
      </c>
      <c r="P15" s="14"/>
      <c r="Q15" s="17">
        <v>11033654</v>
      </c>
      <c r="R15" s="14"/>
      <c r="S15" s="17">
        <f t="shared" si="0"/>
        <v>78966346</v>
      </c>
      <c r="U15" s="49"/>
      <c r="V15" s="49"/>
      <c r="W15" s="49"/>
    </row>
    <row r="16" spans="1:23" ht="21.75" customHeight="1" x14ac:dyDescent="0.2">
      <c r="A16" s="6" t="s">
        <v>28</v>
      </c>
      <c r="C16" s="31" t="s">
        <v>82</v>
      </c>
      <c r="D16" s="14"/>
      <c r="E16" s="17">
        <v>7000000</v>
      </c>
      <c r="F16" s="14"/>
      <c r="G16" s="17">
        <v>36</v>
      </c>
      <c r="H16" s="14"/>
      <c r="I16" s="17">
        <v>0</v>
      </c>
      <c r="J16" s="14"/>
      <c r="K16" s="17">
        <v>0</v>
      </c>
      <c r="L16" s="14"/>
      <c r="M16" s="17">
        <v>0</v>
      </c>
      <c r="N16" s="14"/>
      <c r="O16" s="17">
        <v>252000000</v>
      </c>
      <c r="P16" s="14"/>
      <c r="Q16" s="17">
        <v>29557437</v>
      </c>
      <c r="R16" s="14"/>
      <c r="S16" s="17">
        <f t="shared" si="0"/>
        <v>222442563</v>
      </c>
      <c r="U16" s="49"/>
      <c r="V16" s="49"/>
      <c r="W16" s="49"/>
    </row>
    <row r="17" spans="1:23" ht="21.75" customHeight="1" x14ac:dyDescent="0.2">
      <c r="A17" s="6" t="s">
        <v>21</v>
      </c>
      <c r="C17" s="31" t="s">
        <v>86</v>
      </c>
      <c r="D17" s="14"/>
      <c r="E17" s="17">
        <v>17000000</v>
      </c>
      <c r="F17" s="14"/>
      <c r="G17" s="17">
        <v>310</v>
      </c>
      <c r="H17" s="14"/>
      <c r="I17" s="17">
        <v>0</v>
      </c>
      <c r="J17" s="14"/>
      <c r="K17" s="17">
        <v>0</v>
      </c>
      <c r="L17" s="14"/>
      <c r="M17" s="17">
        <v>0</v>
      </c>
      <c r="N17" s="14"/>
      <c r="O17" s="17">
        <v>5270000000</v>
      </c>
      <c r="P17" s="14"/>
      <c r="Q17" s="17">
        <v>584129111</v>
      </c>
      <c r="R17" s="14"/>
      <c r="S17" s="17">
        <f t="shared" si="0"/>
        <v>4685870889</v>
      </c>
      <c r="U17" s="49"/>
      <c r="V17" s="49"/>
      <c r="W17" s="49"/>
    </row>
    <row r="18" spans="1:23" ht="21.75" customHeight="1" x14ac:dyDescent="0.2">
      <c r="A18" s="6" t="s">
        <v>19</v>
      </c>
      <c r="C18" s="31" t="s">
        <v>85</v>
      </c>
      <c r="D18" s="14"/>
      <c r="E18" s="17">
        <v>49400000</v>
      </c>
      <c r="F18" s="14"/>
      <c r="G18" s="17">
        <v>110</v>
      </c>
      <c r="H18" s="14"/>
      <c r="I18" s="17">
        <v>0</v>
      </c>
      <c r="J18" s="14"/>
      <c r="K18" s="17">
        <v>0</v>
      </c>
      <c r="L18" s="14"/>
      <c r="M18" s="17">
        <v>0</v>
      </c>
      <c r="N18" s="14"/>
      <c r="O18" s="17">
        <v>5434000000</v>
      </c>
      <c r="P18" s="14"/>
      <c r="Q18" s="17">
        <v>680470941</v>
      </c>
      <c r="R18" s="14"/>
      <c r="S18" s="17">
        <f t="shared" si="0"/>
        <v>4753529059</v>
      </c>
      <c r="U18" s="49"/>
      <c r="V18" s="49"/>
      <c r="W18" s="49"/>
    </row>
    <row r="19" spans="1:23" ht="21.75" customHeight="1" x14ac:dyDescent="0.2">
      <c r="A19" s="6" t="s">
        <v>22</v>
      </c>
      <c r="C19" s="31" t="s">
        <v>81</v>
      </c>
      <c r="D19" s="14"/>
      <c r="E19" s="17">
        <v>2362500</v>
      </c>
      <c r="F19" s="14"/>
      <c r="G19" s="17">
        <v>320</v>
      </c>
      <c r="H19" s="14"/>
      <c r="I19" s="17">
        <v>0</v>
      </c>
      <c r="J19" s="14"/>
      <c r="K19" s="17">
        <v>0</v>
      </c>
      <c r="L19" s="14"/>
      <c r="M19" s="17">
        <v>0</v>
      </c>
      <c r="N19" s="14"/>
      <c r="O19" s="17">
        <v>756000000</v>
      </c>
      <c r="P19" s="14"/>
      <c r="Q19" s="17">
        <v>0</v>
      </c>
      <c r="R19" s="14"/>
      <c r="S19" s="17">
        <f t="shared" si="0"/>
        <v>756000000</v>
      </c>
      <c r="U19" s="49"/>
      <c r="V19" s="49"/>
      <c r="W19" s="49"/>
    </row>
    <row r="20" spans="1:23" ht="21.75" customHeight="1" x14ac:dyDescent="0.2">
      <c r="A20" s="7" t="s">
        <v>64</v>
      </c>
      <c r="C20" s="32" t="s">
        <v>87</v>
      </c>
      <c r="D20" s="14"/>
      <c r="E20" s="18">
        <v>555000</v>
      </c>
      <c r="F20" s="14"/>
      <c r="G20" s="18">
        <v>3000</v>
      </c>
      <c r="H20" s="14"/>
      <c r="I20" s="18">
        <v>0</v>
      </c>
      <c r="J20" s="14"/>
      <c r="K20" s="18">
        <v>0</v>
      </c>
      <c r="L20" s="14"/>
      <c r="M20" s="18">
        <v>0</v>
      </c>
      <c r="N20" s="14"/>
      <c r="O20" s="18">
        <v>1665000000</v>
      </c>
      <c r="P20" s="14"/>
      <c r="Q20" s="18">
        <v>157932424</v>
      </c>
      <c r="R20" s="14"/>
      <c r="S20" s="17">
        <f t="shared" si="0"/>
        <v>1507067576</v>
      </c>
      <c r="U20" s="49"/>
      <c r="V20" s="49"/>
      <c r="W20" s="49"/>
    </row>
    <row r="21" spans="1:23" ht="21.75" customHeight="1" x14ac:dyDescent="0.2">
      <c r="A21" s="8" t="s">
        <v>33</v>
      </c>
      <c r="C21" s="19" t="s">
        <v>98</v>
      </c>
      <c r="D21" s="14"/>
      <c r="E21" s="19" t="s">
        <v>98</v>
      </c>
      <c r="F21" s="14"/>
      <c r="G21" s="19" t="s">
        <v>101</v>
      </c>
      <c r="H21" s="14"/>
      <c r="I21" s="19">
        <f>SUM(I8:I20)</f>
        <v>1480000000</v>
      </c>
      <c r="J21" s="14"/>
      <c r="K21" s="19">
        <f>SUM(K8:K20)</f>
        <v>187655502</v>
      </c>
      <c r="L21" s="14"/>
      <c r="M21" s="19">
        <f>SUM(M8:M20)</f>
        <v>1292344498</v>
      </c>
      <c r="N21" s="14"/>
      <c r="O21" s="19">
        <f>SUM(O8:O20)</f>
        <v>26923181196</v>
      </c>
      <c r="P21" s="14"/>
      <c r="Q21" s="19">
        <f>SUM(Q8:Q20)</f>
        <v>2889636241</v>
      </c>
      <c r="R21" s="14"/>
      <c r="S21" s="19">
        <f>SUM(S8:S20)</f>
        <v>24033544955</v>
      </c>
      <c r="U21" s="49"/>
      <c r="V21" s="49"/>
      <c r="W21" s="49"/>
    </row>
    <row r="23" spans="1:23" x14ac:dyDescent="0.2">
      <c r="O23" s="70"/>
      <c r="P23" s="67"/>
      <c r="Q23" s="70"/>
    </row>
  </sheetData>
  <mergeCells count="9">
    <mergeCell ref="A1:S1"/>
    <mergeCell ref="A2:S2"/>
    <mergeCell ref="A3:S3"/>
    <mergeCell ref="A5:S5"/>
    <mergeCell ref="A6:A7"/>
    <mergeCell ref="C6:G6"/>
    <mergeCell ref="I6:M6"/>
    <mergeCell ref="O6:S6"/>
    <mergeCell ref="A4:S4"/>
  </mergeCells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4"/>
  <sheetViews>
    <sheetView rightToLeft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67.7109375" bestFit="1" customWidth="1"/>
    <col min="2" max="2" width="1.28515625" customWidth="1"/>
    <col min="3" max="3" width="14.28515625" customWidth="1"/>
    <col min="4" max="4" width="1.28515625" customWidth="1"/>
    <col min="5" max="5" width="15.5703125" customWidth="1"/>
    <col min="6" max="6" width="1.28515625" customWidth="1"/>
    <col min="7" max="7" width="15.5703125" customWidth="1"/>
    <col min="8" max="8" width="1.28515625" customWidth="1"/>
    <col min="9" max="9" width="16.7109375" customWidth="1"/>
    <col min="10" max="10" width="1.28515625" customWidth="1"/>
    <col min="11" max="11" width="14.140625" customWidth="1"/>
    <col min="12" max="12" width="1.28515625" customWidth="1"/>
    <col min="13" max="13" width="18.140625" customWidth="1"/>
    <col min="15" max="15" width="12.7109375" customWidth="1"/>
    <col min="18" max="18" width="14.42578125" bestFit="1" customWidth="1"/>
  </cols>
  <sheetData>
    <row r="1" spans="1:19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9" ht="21.75" customHeight="1" x14ac:dyDescent="0.2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9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9" ht="14.45" customHeight="1" x14ac:dyDescent="0.2"/>
    <row r="5" spans="1:19" ht="14.45" customHeight="1" x14ac:dyDescent="0.2">
      <c r="A5" s="73" t="s">
        <v>90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9" ht="14.45" customHeight="1" x14ac:dyDescent="0.2">
      <c r="A6" s="74" t="s">
        <v>48</v>
      </c>
      <c r="C6" s="74" t="s">
        <v>58</v>
      </c>
      <c r="D6" s="74"/>
      <c r="E6" s="74"/>
      <c r="F6" s="74"/>
      <c r="G6" s="74"/>
      <c r="I6" s="74" t="s">
        <v>59</v>
      </c>
      <c r="J6" s="74"/>
      <c r="K6" s="74"/>
      <c r="L6" s="74"/>
      <c r="M6" s="74"/>
    </row>
    <row r="7" spans="1:19" ht="29.1" customHeight="1" x14ac:dyDescent="0.2">
      <c r="A7" s="74"/>
      <c r="C7" s="9" t="s">
        <v>88</v>
      </c>
      <c r="D7" s="3"/>
      <c r="E7" s="9" t="s">
        <v>79</v>
      </c>
      <c r="F7" s="3"/>
      <c r="G7" s="9" t="s">
        <v>89</v>
      </c>
      <c r="I7" s="9" t="s">
        <v>88</v>
      </c>
      <c r="J7" s="3"/>
      <c r="K7" s="9" t="s">
        <v>79</v>
      </c>
      <c r="L7" s="3"/>
      <c r="M7" s="9" t="s">
        <v>89</v>
      </c>
    </row>
    <row r="8" spans="1:19" ht="21.75" customHeight="1" x14ac:dyDescent="0.2">
      <c r="A8" s="5" t="s">
        <v>41</v>
      </c>
      <c r="C8" s="15">
        <v>1739422</v>
      </c>
      <c r="D8" s="14"/>
      <c r="E8" s="36">
        <v>0</v>
      </c>
      <c r="F8" s="14"/>
      <c r="G8" s="36">
        <v>1739422</v>
      </c>
      <c r="H8" s="14"/>
      <c r="I8" s="36">
        <v>16691487663</v>
      </c>
      <c r="J8" s="14"/>
      <c r="K8" s="36">
        <v>0</v>
      </c>
      <c r="L8" s="14"/>
      <c r="M8" s="36">
        <f>I8-K8</f>
        <v>16691487663</v>
      </c>
      <c r="O8" s="49"/>
      <c r="P8" s="65"/>
      <c r="R8" s="65"/>
      <c r="S8" s="65"/>
    </row>
    <row r="9" spans="1:19" ht="21.75" customHeight="1" x14ac:dyDescent="0.2">
      <c r="A9" s="6" t="s">
        <v>70</v>
      </c>
      <c r="C9" s="17">
        <v>0</v>
      </c>
      <c r="D9" s="14"/>
      <c r="E9" s="37">
        <v>0</v>
      </c>
      <c r="F9" s="14"/>
      <c r="G9" s="37">
        <v>0</v>
      </c>
      <c r="H9" s="14"/>
      <c r="I9" s="37">
        <v>5891784397</v>
      </c>
      <c r="J9" s="14"/>
      <c r="K9" s="37">
        <v>3980168</v>
      </c>
      <c r="L9" s="14"/>
      <c r="M9" s="37">
        <f>I9-K9</f>
        <v>5887804229</v>
      </c>
      <c r="O9" s="49"/>
      <c r="P9" s="65"/>
      <c r="R9" s="65"/>
      <c r="S9" s="65"/>
    </row>
    <row r="10" spans="1:19" ht="21.75" customHeight="1" x14ac:dyDescent="0.2">
      <c r="A10" s="6" t="s">
        <v>42</v>
      </c>
      <c r="C10" s="17">
        <v>38114754</v>
      </c>
      <c r="D10" s="14"/>
      <c r="E10" s="37">
        <v>-55530</v>
      </c>
      <c r="F10" s="14"/>
      <c r="G10" s="37">
        <v>38170284</v>
      </c>
      <c r="H10" s="14"/>
      <c r="I10" s="37">
        <v>8887650384</v>
      </c>
      <c r="J10" s="14"/>
      <c r="K10" s="37">
        <v>175358</v>
      </c>
      <c r="L10" s="14"/>
      <c r="M10" s="37">
        <f t="shared" ref="M10:M11" si="0">I10-K10</f>
        <v>8887475026</v>
      </c>
      <c r="O10" s="49"/>
      <c r="P10" s="65"/>
      <c r="R10" s="65"/>
      <c r="S10" s="65"/>
    </row>
    <row r="11" spans="1:19" ht="21.75" customHeight="1" x14ac:dyDescent="0.2">
      <c r="A11" s="7" t="s">
        <v>43</v>
      </c>
      <c r="C11" s="18">
        <v>135942622</v>
      </c>
      <c r="D11" s="14"/>
      <c r="E11" s="38">
        <v>-68238</v>
      </c>
      <c r="F11" s="14"/>
      <c r="G11" s="38">
        <v>136010860</v>
      </c>
      <c r="H11" s="14"/>
      <c r="I11" s="38">
        <v>19084422095</v>
      </c>
      <c r="J11" s="14"/>
      <c r="K11" s="38">
        <v>738605</v>
      </c>
      <c r="L11" s="14"/>
      <c r="M11" s="37">
        <f t="shared" si="0"/>
        <v>19083683490</v>
      </c>
      <c r="O11" s="49"/>
      <c r="P11" s="65"/>
      <c r="R11" s="65"/>
      <c r="S11" s="65"/>
    </row>
    <row r="12" spans="1:19" ht="21.75" customHeight="1" x14ac:dyDescent="0.2">
      <c r="A12" s="8" t="s">
        <v>33</v>
      </c>
      <c r="C12" s="19">
        <f>SUM(C8:C11)</f>
        <v>175796798</v>
      </c>
      <c r="D12" s="14"/>
      <c r="E12" s="39">
        <f>SUM(E8:E11)</f>
        <v>-123768</v>
      </c>
      <c r="F12" s="14"/>
      <c r="G12" s="39">
        <f>SUM(G8:G11)</f>
        <v>175920566</v>
      </c>
      <c r="H12" s="14"/>
      <c r="I12" s="39">
        <f>SUM(I8:I11)</f>
        <v>50555344539</v>
      </c>
      <c r="J12" s="14"/>
      <c r="K12" s="39">
        <f>SUM(K8:K11)</f>
        <v>4894131</v>
      </c>
      <c r="L12" s="14"/>
      <c r="M12" s="39">
        <f>SUM(M8:M11)</f>
        <v>50550450408</v>
      </c>
      <c r="O12" s="49"/>
      <c r="P12" s="65"/>
      <c r="R12" s="65"/>
      <c r="S12" s="65"/>
    </row>
    <row r="14" spans="1:19" x14ac:dyDescent="0.2"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2024-08-24T06:11:33Z</dcterms:created>
  <dcterms:modified xsi:type="dcterms:W3CDTF">2024-08-27T10:55:19Z</dcterms:modified>
</cp:coreProperties>
</file>