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بخشی\شروع فعالیت\صورت پرتفوی ماهانه\004 تیر\"/>
    </mc:Choice>
  </mc:AlternateContent>
  <xr:revisionPtr revIDLastSave="0" documentId="13_ncr:1_{F55D70D3-15AA-4F5B-B3F3-7C454AE759B8}" xr6:coauthVersionLast="47" xr6:coauthVersionMax="47" xr10:uidLastSave="{00000000-0000-0000-0000-000000000000}"/>
  <bookViews>
    <workbookView xWindow="-120" yWindow="-120" windowWidth="24240" windowHeight="13140" tabRatio="897" xr2:uid="{00000000-000D-0000-FFFF-FFFF00000000}"/>
  </bookViews>
  <sheets>
    <sheet name="0" sheetId="23" r:id="rId1"/>
    <sheet name=" سهام" sheetId="21" r:id="rId2"/>
    <sheet name="سپرده" sheetId="2" r:id="rId3"/>
    <sheet name="درآمدها" sheetId="11" r:id="rId4"/>
    <sheet name="درآمد سرمایه گذاری در سهام " sheetId="5" r:id="rId5"/>
    <sheet name="درآمد سپرده بانکی" sheetId="7" r:id="rId6"/>
    <sheet name="سایر درآمدها" sheetId="8" r:id="rId7"/>
    <sheet name="درآمد سود سهام" sheetId="12" r:id="rId8"/>
    <sheet name="سود  سپرده بانکی" sheetId="22" r:id="rId9"/>
    <sheet name="درآمد ناشی ازفروش" sheetId="15" r:id="rId10"/>
    <sheet name="درآمد ناشی از تغییر قیمت اوراق " sheetId="14" r:id="rId11"/>
  </sheets>
  <definedNames>
    <definedName name="_xlnm.Print_Area" localSheetId="1">' سهام'!$A$1:$W$28</definedName>
    <definedName name="_xlnm.Print_Area" localSheetId="5">'درآمد سپرده بانکی'!$A$1:$I$13</definedName>
    <definedName name="_xlnm.Print_Area" localSheetId="4">'درآمد سرمایه گذاری در سهام '!$A$1:$S$29</definedName>
    <definedName name="_xlnm.Print_Area" localSheetId="7">'درآمد سود سهام'!$A$1:$S$20</definedName>
    <definedName name="_xlnm.Print_Area" localSheetId="10">'درآمد ناشی از تغییر قیمت اوراق '!$A$1:$Q$34</definedName>
    <definedName name="_xlnm.Print_Area" localSheetId="9">'درآمد ناشی ازفروش'!$A$1:$P$17</definedName>
    <definedName name="_xlnm.Print_Area" localSheetId="3">درآمدها!$A$1:$I$10</definedName>
    <definedName name="_xlnm.Print_Area" localSheetId="6">'سایر درآمدها'!$A$1:$E$13</definedName>
    <definedName name="_xlnm.Print_Area" localSheetId="2">سپرده!$A$1:$K$13</definedName>
    <definedName name="_xlnm.Print_Area" localSheetId="8">'سود  سپرده بانکی'!$A$1:$L$12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4" l="1"/>
  <c r="L7" i="22"/>
  <c r="I7" i="11"/>
  <c r="I8" i="11"/>
  <c r="I6" i="11"/>
  <c r="K10" i="2"/>
  <c r="K11" i="2"/>
  <c r="K9" i="2"/>
  <c r="W27" i="21"/>
  <c r="W26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11" i="21"/>
  <c r="W10" i="21"/>
  <c r="I8" i="7"/>
  <c r="E11" i="7"/>
  <c r="I10" i="7"/>
  <c r="I11" i="7"/>
  <c r="E9" i="7"/>
  <c r="E10" i="7"/>
  <c r="E8" i="7"/>
  <c r="S27" i="5" l="1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12" i="5"/>
  <c r="S11" i="5"/>
  <c r="I12" i="5" l="1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11" i="5"/>
  <c r="E8" i="11"/>
  <c r="E7" i="11"/>
  <c r="I22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8" i="14"/>
  <c r="I7" i="14"/>
  <c r="Q22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8" i="14"/>
  <c r="Q7" i="14"/>
  <c r="S27" i="21"/>
  <c r="G12" i="7"/>
  <c r="C12" i="7"/>
  <c r="S9" i="12" l="1"/>
  <c r="S10" i="12"/>
  <c r="S11" i="12"/>
  <c r="S12" i="12"/>
  <c r="S13" i="12"/>
  <c r="S14" i="12"/>
  <c r="S15" i="12"/>
  <c r="S16" i="12"/>
  <c r="S17" i="12"/>
  <c r="S18" i="12"/>
  <c r="S8" i="12"/>
  <c r="S7" i="12"/>
  <c r="M8" i="12"/>
  <c r="M9" i="12"/>
  <c r="M10" i="12"/>
  <c r="M11" i="12"/>
  <c r="M12" i="12"/>
  <c r="M13" i="12"/>
  <c r="M14" i="12"/>
  <c r="M15" i="12"/>
  <c r="M16" i="12"/>
  <c r="M17" i="12"/>
  <c r="M18" i="12"/>
  <c r="M7" i="12"/>
  <c r="M19" i="12" s="1"/>
  <c r="H11" i="22"/>
  <c r="J11" i="22"/>
  <c r="L11" i="22"/>
  <c r="L10" i="22"/>
  <c r="L9" i="22"/>
  <c r="L8" i="22"/>
  <c r="B11" i="22"/>
  <c r="D11" i="22"/>
  <c r="F11" i="22"/>
  <c r="F10" i="22"/>
  <c r="F9" i="22"/>
  <c r="F7" i="22"/>
  <c r="H9" i="15"/>
  <c r="H8" i="15"/>
  <c r="H7" i="15"/>
  <c r="P9" i="15"/>
  <c r="P8" i="15"/>
  <c r="P7" i="15"/>
  <c r="R28" i="5"/>
  <c r="P28" i="5"/>
  <c r="N28" i="5"/>
  <c r="L28" i="5"/>
  <c r="I28" i="5"/>
  <c r="E6" i="11" s="1"/>
  <c r="G28" i="5"/>
  <c r="E28" i="5"/>
  <c r="C28" i="5"/>
  <c r="I10" i="2"/>
  <c r="I11" i="2"/>
  <c r="I9" i="2"/>
  <c r="I12" i="2" s="1"/>
  <c r="G23" i="14"/>
  <c r="I23" i="14"/>
  <c r="O23" i="14"/>
  <c r="Q23" i="14"/>
  <c r="E23" i="14"/>
  <c r="N9" i="15"/>
  <c r="L9" i="15"/>
  <c r="F9" i="15"/>
  <c r="D9" i="15"/>
  <c r="I19" i="12"/>
  <c r="K19" i="12"/>
  <c r="O19" i="12"/>
  <c r="Q19" i="12"/>
  <c r="E10" i="8"/>
  <c r="C10" i="8"/>
  <c r="C12" i="2"/>
  <c r="E12" i="2"/>
  <c r="G12" i="2"/>
  <c r="U27" i="21"/>
  <c r="M27" i="21"/>
  <c r="L27" i="21"/>
  <c r="J27" i="21"/>
  <c r="I27" i="21"/>
  <c r="G27" i="21"/>
  <c r="E27" i="21"/>
  <c r="E9" i="11" l="1"/>
  <c r="G6" i="11"/>
  <c r="G8" i="11"/>
  <c r="S19" i="12"/>
  <c r="I9" i="11"/>
  <c r="K12" i="2"/>
  <c r="G7" i="11" l="1"/>
  <c r="J15" i="5"/>
  <c r="J19" i="5"/>
  <c r="J23" i="5"/>
  <c r="J12" i="5"/>
  <c r="J17" i="5"/>
  <c r="J14" i="5"/>
  <c r="J27" i="5"/>
  <c r="J16" i="5"/>
  <c r="J20" i="5"/>
  <c r="J24" i="5"/>
  <c r="J11" i="5"/>
  <c r="J28" i="5" s="1"/>
  <c r="J13" i="5"/>
  <c r="J21" i="5"/>
  <c r="J25" i="5"/>
  <c r="J18" i="5"/>
  <c r="J22" i="5"/>
  <c r="J26" i="5"/>
  <c r="G9" i="11"/>
</calcChain>
</file>

<file path=xl/sharedStrings.xml><?xml version="1.0" encoding="utf-8"?>
<sst xmlns="http://schemas.openxmlformats.org/spreadsheetml/2006/main" count="261" uniqueCount="113">
  <si>
    <t>بهای تمام شده</t>
  </si>
  <si>
    <t>شرکت</t>
  </si>
  <si>
    <t>.....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</si>
  <si>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</si>
  <si>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</si>
  <si>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</si>
  <si>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</si>
  <si>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</si>
  <si>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</si>
  <si>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</si>
  <si>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</si>
  <si>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</si>
  <si>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</si>
  <si>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درصد از کل درآمد ها</t>
  </si>
  <si>
    <t>......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</si>
  <si>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</si>
  <si>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</si>
  <si>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</si>
  <si>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</si>
  <si>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</si>
  <si>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</si>
  <si>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</si>
  <si>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</si>
  <si>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</si>
  <si>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</si>
  <si>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</si>
  <si>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</si>
  <si>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</si>
  <si>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</si>
  <si>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</si>
  <si>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نام سهام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</si>
  <si>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</si>
  <si>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</si>
  <si>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</si>
  <si>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</si>
  <si>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</si>
  <si>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</si>
  <si>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</si>
  <si>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</si>
  <si>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</si>
  <si>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</si>
  <si>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</si>
  <si>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</si>
  <si>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</si>
  <si>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</si>
  <si>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</si>
  <si>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</si>
  <si>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</si>
  <si>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</si>
  <si>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</si>
  <si>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</si>
  <si>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</si>
  <si>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</si>
  <si>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</si>
  <si>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1-2</t>
  </si>
  <si>
    <t>2-2</t>
  </si>
  <si>
    <t>3-2</t>
  </si>
  <si>
    <t xml:space="preserve">صورت وضعیت درآمدها </t>
  </si>
  <si>
    <t xml:space="preserve">درآمد سود </t>
  </si>
  <si>
    <t>درصد از کل دارایی ها</t>
  </si>
  <si>
    <t>4-1- سرمایه‌گذاری در  سپرده‌ بانکی</t>
  </si>
  <si>
    <t>سود سپرده بانکی</t>
  </si>
  <si>
    <t>ایران خودرو دیزل</t>
  </si>
  <si>
    <t>ایران‌ خودرو</t>
  </si>
  <si>
    <t>بهمن  دیزل</t>
  </si>
  <si>
    <t>پالایش نفت اصفهان</t>
  </si>
  <si>
    <t>تولیدی و صنعتی گوهرفام</t>
  </si>
  <si>
    <t>رادیاتور ایران‌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</si>
  <si>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</si>
  <si>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</si>
  <si>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</si>
  <si>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</si>
  <si>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</si>
  <si>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فولاد مبارکه اصفهان</t>
  </si>
  <si>
    <t>گروه‌بهمن‌</t>
  </si>
  <si>
    <t>گسترش‌سرمایه‌گذاری‌ایران‌خودرو</t>
  </si>
  <si>
    <t>ملی‌ صنایع‌ مس‌ ایران‌</t>
  </si>
  <si>
    <t>موتورسازان‌تراکتورسازی‌ایران‌</t>
  </si>
  <si>
    <t>بیمه اتکایی ایران معین</t>
  </si>
  <si>
    <t>سرمایه‌گذاری‌ رنا (هلدینگ‌)</t>
  </si>
  <si>
    <t>گروه ‌بهمن‌</t>
  </si>
  <si>
    <t>1403/04/31</t>
  </si>
  <si>
    <t>1403/03/31</t>
  </si>
  <si>
    <t xml:space="preserve">سپرده کوتاه مدت موسسه اعتباری ملل جنت آباد (کوتاه مدت) 041410277000000535 </t>
  </si>
  <si>
    <t xml:space="preserve">سپرده بلند مدت موسسه اعتباری ملل جنت اباد 041460345000000471 </t>
  </si>
  <si>
    <t xml:space="preserve">سپرده بلند مدت موسسه اعتباری ملل جنت اباد 041460345000000482 </t>
  </si>
  <si>
    <t>طی تیر ماه</t>
  </si>
  <si>
    <t>سپرده کوتاه مدت موسسه اعتباری ملل جنت آباد (کوتاه مدت) 041410277000000535</t>
  </si>
  <si>
    <t xml:space="preserve">سپرده بلند مدت موسسه اعتباری ملل جنت آباد 041460386000000215    </t>
  </si>
  <si>
    <t xml:space="preserve">سپرده بلند مدت موسسه اعتباری ملل جنت اباد 041460345000000471   </t>
  </si>
  <si>
    <t xml:space="preserve">سپرده بلند مدت موسسه اعتباری ملل جنت اباد 041460345000000482    </t>
  </si>
  <si>
    <t>معین برای سایر درآمدهای تنزیل سود بانک</t>
  </si>
  <si>
    <t>تعدیل کارمزد کارگزار</t>
  </si>
  <si>
    <t>1403/04/23</t>
  </si>
  <si>
    <t>1403/04/13</t>
  </si>
  <si>
    <t>1403/04/30</t>
  </si>
  <si>
    <t>1403/03/09</t>
  </si>
  <si>
    <t>1403/04/28</t>
  </si>
  <si>
    <t>1403/03/30</t>
  </si>
  <si>
    <t>1403/03/01</t>
  </si>
  <si>
    <t xml:space="preserve">سپرده بلند مدت موسسه اعتباری ملل جنت آباد 041460386000000215 </t>
  </si>
  <si>
    <t>از ابتدای سال مالی تا پایان تیر ماه</t>
  </si>
  <si>
    <t>گروه‌ بهمن‌</t>
  </si>
  <si>
    <t>صندوق سرمایه گذاری بخشی صنایع معیار</t>
  </si>
  <si>
    <t>صورت وضعیت پورتفوی</t>
  </si>
  <si>
    <t>برای ماه منتهی به 1403/04/31</t>
  </si>
  <si>
    <t xml:space="preserve">صندوق سرمایه گذاری بخشی صنایع معیار </t>
  </si>
  <si>
    <t>صورت وضعیت درآمدها</t>
  </si>
  <si>
    <t>............</t>
  </si>
  <si>
    <t>2-2-درآمد حاصل از سرمایه­گذاری در سپرده بانکی و گواهی سپرده:</t>
  </si>
  <si>
    <t>طی تیر  ماه</t>
  </si>
  <si>
    <t>از ابتدای سال مالی تا پایان تیر  ماه</t>
  </si>
  <si>
    <t>3-2-سایر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</si>
</sst>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_);\(0.00\)"/>
    <numFmt numFmtId="165" formatCode="_(* #,##0_);_(* \(#,##0\);_(* &quot;-&quot;??_);_(@_)"/>
    <numFmt numFmtId="166" formatCode="0.0%"/>
  </numFmts>
  <fonts count="24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0"/>
      <color rgb="FF000000"/>
      <name val="B Zar"/>
      <charset val="178"/>
    </font>
    <font>
      <sz val="11"/>
      <color theme="1"/>
      <name val="Calibri"/>
      <family val="2"/>
      <charset val="178"/>
      <scheme val="minor"/>
    </font>
    <font>
      <sz val="12"/>
      <color rgb="FF000000"/>
      <name val="B Mnazanin"/>
    </font>
    <font>
      <sz val="12"/>
      <color rgb="FF000000"/>
      <name val="Microsoft Sans Serif"/>
      <family val="2"/>
    </font>
    <font>
      <sz val="11"/>
      <color rgb="FF000000"/>
      <name val="B Nazanin"/>
      <charset val="178"/>
    </font>
    <font>
      <sz val="12"/>
      <color theme="1"/>
      <name val="B Nazanin"/>
      <charset val="178"/>
    </font>
    <font>
      <sz val="11"/>
      <name val="Calibri"/>
      <family val="2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color theme="1"/>
      <name val="B Nazanin"/>
      <charset val="178"/>
    </font>
    <font>
      <b/>
      <sz val="9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</cellStyleXfs>
  <cellXfs count="251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3" fillId="0" borderId="4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2" fillId="0" borderId="2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8" fillId="0" borderId="0" xfId="0" applyFont="1"/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0" borderId="0" xfId="0" applyFont="1" applyAlignment="1"/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top"/>
    </xf>
    <xf numFmtId="0" fontId="15" fillId="0" borderId="0" xfId="0" applyFont="1" applyAlignment="1">
      <alignment vertical="top"/>
    </xf>
    <xf numFmtId="3" fontId="16" fillId="0" borderId="0" xfId="0" applyNumberFormat="1" applyFont="1" applyAlignment="1">
      <alignment vertical="top"/>
    </xf>
    <xf numFmtId="3" fontId="16" fillId="0" borderId="10" xfId="0" applyNumberFormat="1" applyFont="1" applyBorder="1" applyAlignment="1">
      <alignment vertical="top"/>
    </xf>
    <xf numFmtId="3" fontId="6" fillId="0" borderId="10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/>
    </xf>
    <xf numFmtId="37" fontId="6" fillId="0" borderId="10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6" fillId="0" borderId="11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0" fontId="6" fillId="0" borderId="10" xfId="1" applyNumberFormat="1" applyFont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7" fontId="6" fillId="0" borderId="10" xfId="2" applyNumberFormat="1" applyFont="1" applyBorder="1" applyAlignment="1">
      <alignment horizontal="center" vertical="center"/>
    </xf>
    <xf numFmtId="37" fontId="6" fillId="0" borderId="0" xfId="2" applyNumberFormat="1" applyFont="1" applyAlignment="1">
      <alignment horizontal="center" vertical="center"/>
    </xf>
    <xf numFmtId="37" fontId="6" fillId="0" borderId="12" xfId="2" applyNumberFormat="1" applyFont="1" applyBorder="1" applyAlignment="1">
      <alignment horizontal="center" vertical="center"/>
    </xf>
    <xf numFmtId="37" fontId="6" fillId="0" borderId="11" xfId="2" applyNumberFormat="1" applyFont="1" applyBorder="1" applyAlignment="1">
      <alignment horizontal="center" vertical="center"/>
    </xf>
    <xf numFmtId="37" fontId="17" fillId="0" borderId="0" xfId="0" applyNumberFormat="1" applyFont="1" applyAlignment="1">
      <alignment horizontal="center" vertical="center"/>
    </xf>
    <xf numFmtId="37" fontId="17" fillId="0" borderId="11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 readingOrder="2"/>
    </xf>
    <xf numFmtId="37" fontId="4" fillId="0" borderId="5" xfId="0" applyNumberFormat="1" applyFont="1" applyBorder="1" applyAlignment="1">
      <alignment horizontal="center" vertical="center" wrapText="1" readingOrder="2"/>
    </xf>
    <xf numFmtId="0" fontId="1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 wrapText="1" readingOrder="2"/>
    </xf>
    <xf numFmtId="0" fontId="17" fillId="0" borderId="10" xfId="0" applyFont="1" applyBorder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17" fillId="0" borderId="0" xfId="0" applyFont="1" applyBorder="1" applyAlignment="1">
      <alignment horizontal="right" vertical="top"/>
    </xf>
    <xf numFmtId="0" fontId="17" fillId="0" borderId="10" xfId="0" applyFont="1" applyBorder="1" applyAlignment="1">
      <alignment horizontal="center" vertical="center"/>
    </xf>
    <xf numFmtId="0" fontId="0" fillId="0" borderId="0" xfId="0" applyFont="1"/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37" fontId="17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0" fontId="0" fillId="0" borderId="0" xfId="0" applyBorder="1"/>
    <xf numFmtId="0" fontId="18" fillId="0" borderId="0" xfId="0" applyFont="1"/>
    <xf numFmtId="0" fontId="6" fillId="0" borderId="0" xfId="0" applyFont="1" applyAlignment="1">
      <alignment horizontal="right" vertical="top"/>
    </xf>
    <xf numFmtId="3" fontId="6" fillId="0" borderId="10" xfId="0" applyNumberFormat="1" applyFont="1" applyBorder="1" applyAlignment="1">
      <alignment horizontal="center" vertical="top"/>
    </xf>
    <xf numFmtId="3" fontId="6" fillId="0" borderId="11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0" fillId="0" borderId="0" xfId="3" applyFont="1" applyAlignment="1">
      <alignment vertical="center"/>
    </xf>
    <xf numFmtId="0" fontId="19" fillId="0" borderId="0" xfId="3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Border="1" applyAlignment="1">
      <alignment horizontal="right" vertical="top"/>
    </xf>
    <xf numFmtId="0" fontId="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 readingOrder="2"/>
    </xf>
    <xf numFmtId="165" fontId="2" fillId="0" borderId="0" xfId="2" applyNumberFormat="1" applyFont="1"/>
    <xf numFmtId="9" fontId="2" fillId="0" borderId="0" xfId="1" applyFont="1"/>
    <xf numFmtId="10" fontId="2" fillId="0" borderId="0" xfId="1" applyNumberFormat="1" applyFont="1"/>
    <xf numFmtId="10" fontId="6" fillId="0" borderId="0" xfId="1" applyNumberFormat="1" applyFont="1" applyBorder="1" applyAlignment="1">
      <alignment horizontal="center" vertical="center"/>
    </xf>
    <xf numFmtId="165" fontId="6" fillId="0" borderId="10" xfId="2" applyNumberFormat="1" applyFont="1" applyBorder="1" applyAlignment="1">
      <alignment horizontal="center" vertical="center"/>
    </xf>
    <xf numFmtId="165" fontId="2" fillId="0" borderId="0" xfId="2" applyNumberFormat="1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/>
    </xf>
    <xf numFmtId="165" fontId="6" fillId="0" borderId="12" xfId="2" applyNumberFormat="1" applyFont="1" applyBorder="1" applyAlignment="1">
      <alignment horizontal="center" vertical="center"/>
    </xf>
    <xf numFmtId="10" fontId="0" fillId="0" borderId="0" xfId="0" applyNumberFormat="1"/>
    <xf numFmtId="10" fontId="6" fillId="0" borderId="10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0" fontId="1" fillId="0" borderId="2" xfId="1" applyNumberFormat="1" applyFont="1" applyFill="1" applyBorder="1" applyAlignment="1">
      <alignment horizontal="center" vertical="center" readingOrder="2"/>
    </xf>
    <xf numFmtId="10" fontId="2" fillId="0" borderId="0" xfId="1" applyNumberFormat="1" applyFont="1" applyAlignment="1">
      <alignment horizontal="center" vertical="center"/>
    </xf>
    <xf numFmtId="166" fontId="7" fillId="0" borderId="0" xfId="1" applyNumberFormat="1" applyFont="1" applyAlignment="1">
      <alignment vertical="center" readingOrder="2"/>
    </xf>
    <xf numFmtId="9" fontId="2" fillId="0" borderId="0" xfId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6" fillId="0" borderId="0" xfId="0" applyFont="1" applyBorder="1" applyAlignment="1">
      <alignment vertical="top"/>
    </xf>
    <xf numFmtId="37" fontId="6" fillId="0" borderId="5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3" fontId="8" fillId="0" borderId="0" xfId="0" applyNumberFormat="1" applyFont="1"/>
    <xf numFmtId="3" fontId="17" fillId="0" borderId="0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 readingOrder="2"/>
    </xf>
    <xf numFmtId="3" fontId="17" fillId="0" borderId="5" xfId="0" applyNumberFormat="1" applyFont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 vertical="center" readingOrder="2"/>
    </xf>
    <xf numFmtId="166" fontId="6" fillId="0" borderId="10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readingOrder="2"/>
    </xf>
    <xf numFmtId="166" fontId="6" fillId="0" borderId="0" xfId="1" applyNumberFormat="1" applyFont="1" applyFill="1" applyBorder="1" applyAlignment="1">
      <alignment horizontal="center" vertical="center"/>
    </xf>
    <xf numFmtId="0" fontId="0" fillId="0" borderId="0" xfId="0" applyFill="1"/>
    <xf numFmtId="9" fontId="1" fillId="0" borderId="2" xfId="1" applyFont="1" applyFill="1" applyBorder="1" applyAlignment="1">
      <alignment horizontal="center" vertical="center" readingOrder="2"/>
    </xf>
    <xf numFmtId="3" fontId="10" fillId="0" borderId="2" xfId="0" applyNumberFormat="1" applyFont="1" applyBorder="1" applyAlignment="1">
      <alignment horizontal="center" vertical="center" readingOrder="2"/>
    </xf>
    <xf numFmtId="3" fontId="17" fillId="0" borderId="2" xfId="0" applyNumberFormat="1" applyFont="1" applyBorder="1" applyAlignment="1">
      <alignment horizontal="center" vertical="center" wrapText="1" readingOrder="2"/>
    </xf>
    <xf numFmtId="0" fontId="17" fillId="0" borderId="5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 wrapText="1" readingOrder="2"/>
    </xf>
    <xf numFmtId="0" fontId="3" fillId="0" borderId="4" xfId="0" applyFont="1" applyBorder="1" applyAlignment="1">
      <alignment vertical="center" wrapText="1" readingOrder="2"/>
    </xf>
    <xf numFmtId="0" fontId="2" fillId="0" borderId="0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center" vertical="center" wrapText="1" readingOrder="2"/>
    </xf>
    <xf numFmtId="165" fontId="2" fillId="0" borderId="0" xfId="0" applyNumberFormat="1" applyFont="1"/>
    <xf numFmtId="165" fontId="2" fillId="0" borderId="0" xfId="2" applyNumberFormat="1" applyFont="1" applyAlignment="1">
      <alignment horizontal="center" vertical="center"/>
    </xf>
    <xf numFmtId="0" fontId="23" fillId="0" borderId="0" xfId="0" applyFont="1" applyAlignment="1">
      <alignment horizontal="center" vertical="center" wrapText="1" readingOrder="2"/>
    </xf>
    <xf numFmtId="10" fontId="2" fillId="0" borderId="0" xfId="0" applyNumberFormat="1" applyFont="1"/>
    <xf numFmtId="0" fontId="1" fillId="0" borderId="1" xfId="0" applyFont="1" applyBorder="1" applyAlignment="1">
      <alignment horizontal="center" vertical="center" wrapText="1" readingOrder="2"/>
    </xf>
    <xf numFmtId="3" fontId="2" fillId="0" borderId="0" xfId="0" applyNumberFormat="1" applyFont="1"/>
    <xf numFmtId="3" fontId="5" fillId="0" borderId="2" xfId="0" applyNumberFormat="1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3" fontId="5" fillId="0" borderId="2" xfId="0" applyNumberFormat="1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37" fontId="5" fillId="0" borderId="2" xfId="0" applyNumberFormat="1" applyFont="1" applyBorder="1" applyAlignment="1">
      <alignment horizontal="center" vertical="center" readingOrder="2"/>
    </xf>
    <xf numFmtId="165" fontId="2" fillId="0" borderId="0" xfId="0" applyNumberFormat="1" applyFont="1" applyAlignment="1">
      <alignment horizontal="center" vertical="center"/>
    </xf>
    <xf numFmtId="37" fontId="6" fillId="0" borderId="0" xfId="2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37" fontId="18" fillId="0" borderId="5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164" fontId="18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37" fontId="6" fillId="0" borderId="12" xfId="0" applyNumberFormat="1" applyFont="1" applyBorder="1" applyAlignment="1">
      <alignment horizontal="center" vertical="center"/>
    </xf>
    <xf numFmtId="37" fontId="6" fillId="0" borderId="0" xfId="0" applyNumberFormat="1" applyFont="1" applyBorder="1" applyAlignment="1">
      <alignment horizontal="center" vertical="center"/>
    </xf>
    <xf numFmtId="10" fontId="6" fillId="0" borderId="0" xfId="1" applyNumberFormat="1" applyFont="1" applyAlignment="1">
      <alignment horizontal="center" vertical="center"/>
    </xf>
    <xf numFmtId="10" fontId="6" fillId="0" borderId="11" xfId="1" applyNumberFormat="1" applyFont="1" applyBorder="1" applyAlignment="1">
      <alignment horizontal="center" vertical="center"/>
    </xf>
    <xf numFmtId="10" fontId="18" fillId="0" borderId="5" xfId="1" applyNumberFormat="1" applyFont="1" applyBorder="1" applyAlignment="1">
      <alignment horizontal="center" vertical="center"/>
    </xf>
    <xf numFmtId="0" fontId="2" fillId="0" borderId="0" xfId="0" applyFont="1" applyFill="1"/>
    <xf numFmtId="9" fontId="4" fillId="0" borderId="0" xfId="1" applyFont="1" applyAlignment="1">
      <alignment horizontal="center" vertical="center" wrapText="1" readingOrder="2"/>
    </xf>
    <xf numFmtId="9" fontId="2" fillId="0" borderId="0" xfId="1" applyNumberFormat="1" applyFont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10" fontId="5" fillId="0" borderId="2" xfId="1" applyNumberFormat="1" applyFont="1" applyBorder="1" applyAlignment="1">
      <alignment horizontal="center" vertical="center" wrapText="1" readingOrder="2"/>
    </xf>
    <xf numFmtId="10" fontId="18" fillId="0" borderId="2" xfId="1" applyNumberFormat="1" applyFont="1" applyBorder="1" applyAlignment="1">
      <alignment horizontal="center" vertical="center" wrapText="1" readingOrder="2"/>
    </xf>
    <xf numFmtId="0" fontId="8" fillId="0" borderId="0" xfId="0" applyFont="1" applyFill="1"/>
    <xf numFmtId="0" fontId="8" fillId="0" borderId="0" xfId="0" applyFont="1" applyFill="1" applyAlignment="1"/>
    <xf numFmtId="165" fontId="8" fillId="0" borderId="0" xfId="2" applyNumberFormat="1" applyFont="1" applyFill="1"/>
    <xf numFmtId="3" fontId="8" fillId="0" borderId="0" xfId="0" applyNumberFormat="1" applyFont="1" applyFill="1"/>
    <xf numFmtId="0" fontId="0" fillId="0" borderId="0" xfId="0" applyFill="1" applyAlignment="1">
      <alignment horizontal="center" vertical="center"/>
    </xf>
    <xf numFmtId="0" fontId="5" fillId="0" borderId="0" xfId="0" applyFont="1" applyFill="1"/>
    <xf numFmtId="10" fontId="6" fillId="0" borderId="12" xfId="1" applyNumberFormat="1" applyFont="1" applyBorder="1" applyAlignment="1">
      <alignment horizontal="center" vertical="center"/>
    </xf>
    <xf numFmtId="37" fontId="0" fillId="0" borderId="0" xfId="0" applyNumberFormat="1" applyBorder="1"/>
    <xf numFmtId="3" fontId="0" fillId="0" borderId="0" xfId="0" applyNumberFormat="1" applyBorder="1"/>
    <xf numFmtId="0" fontId="2" fillId="0" borderId="0" xfId="0" applyFont="1" applyFill="1" applyAlignment="1"/>
    <xf numFmtId="3" fontId="2" fillId="0" borderId="0" xfId="0" applyNumberFormat="1" applyFont="1" applyFill="1" applyAlignment="1"/>
    <xf numFmtId="3" fontId="2" fillId="0" borderId="0" xfId="0" applyNumberFormat="1" applyFont="1" applyFill="1"/>
    <xf numFmtId="0" fontId="20" fillId="0" borderId="0" xfId="3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7" fillId="0" borderId="10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 readingOrder="2"/>
    </xf>
    <xf numFmtId="0" fontId="0" fillId="0" borderId="0" xfId="0" applyFill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4">
    <cellStyle name="Comma" xfId="2" builtinId="3"/>
    <cellStyle name="Normal" xfId="0" builtinId="0"/>
    <cellStyle name="Normal 2" xfId="3" xr:uid="{A22F7593-66D9-47C3-865C-21BD11A8E6B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25</xdr:row>
      <xdr:rowOff>26831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33D902-9EB9-4D6E-B5EA-003B21D8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7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E8AB-A672-4605-BAB6-CDF4B64861D3}">
  <dimension ref="A27:Y29"/>
  <sheetViews>
    <sheetView showGridLines="0" rightToLeft="1" tabSelected="1" view="pageBreakPreview" zoomScale="84" zoomScaleNormal="100" zoomScaleSheetLayoutView="84" workbookViewId="0">
      <selection activeCell="A27" sqref="A27:F27"/>
    </sheetView>
  </sheetViews>
  <sheetFormatPr defaultRowHeight="15"/>
  <cols>
    <col min="1" max="16384" width="9.140625" style="116"/>
  </cols>
  <sheetData>
    <row r="27" spans="1:25" ht="26.25">
      <c r="A27" s="208" t="s">
        <v>103</v>
      </c>
      <c r="B27" s="208"/>
      <c r="C27" s="208"/>
      <c r="D27" s="208"/>
      <c r="E27" s="208"/>
      <c r="F27" s="208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</row>
    <row r="28" spans="1:25" ht="26.25">
      <c r="A28" s="208" t="s">
        <v>104</v>
      </c>
      <c r="B28" s="208"/>
      <c r="C28" s="208"/>
      <c r="D28" s="208"/>
      <c r="E28" s="208"/>
      <c r="F28" s="208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</row>
    <row r="29" spans="1:25" ht="26.25">
      <c r="A29" s="208" t="s">
        <v>105</v>
      </c>
      <c r="B29" s="208"/>
      <c r="C29" s="208"/>
      <c r="D29" s="208"/>
      <c r="E29" s="208"/>
      <c r="F29" s="208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</row>
  </sheetData>
  <mergeCells count="3">
    <mergeCell ref="A27:F27"/>
    <mergeCell ref="A28:F28"/>
    <mergeCell ref="A29:F2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5"/>
  <sheetViews>
    <sheetView rightToLeft="1" view="pageBreakPreview" zoomScale="87" zoomScaleNormal="100" zoomScaleSheetLayoutView="87" workbookViewId="0">
      <selection activeCell="A7" sqref="A7"/>
    </sheetView>
  </sheetViews>
  <sheetFormatPr defaultRowHeight="15"/>
  <cols>
    <col min="1" max="1" width="23" customWidth="1"/>
    <col min="2" max="2" width="18.42578125" customWidth="1"/>
    <col min="3" max="3" width="0.85546875" customWidth="1"/>
    <col min="4" max="4" width="21.28515625" customWidth="1"/>
    <col min="5" max="5" width="0.5703125" customWidth="1"/>
    <col min="6" max="6" width="18" customWidth="1"/>
    <col min="7" max="7" width="0.85546875" customWidth="1"/>
    <col min="8" max="8" width="20.140625" customWidth="1"/>
    <col min="9" max="9" width="0.5703125" customWidth="1"/>
    <col min="10" max="10" width="20.28515625" customWidth="1"/>
    <col min="11" max="11" width="0.42578125" customWidth="1"/>
    <col min="12" max="12" width="23.42578125" customWidth="1"/>
    <col min="13" max="13" width="0.42578125" customWidth="1"/>
    <col min="14" max="14" width="22.7109375" customWidth="1"/>
    <col min="15" max="15" width="0.5703125" customWidth="1"/>
    <col min="16" max="16" width="24.140625" customWidth="1"/>
    <col min="17" max="17" width="18.85546875" customWidth="1"/>
  </cols>
  <sheetData>
    <row r="1" spans="1:18" ht="21">
      <c r="A1" s="217" t="s">
        <v>106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8" ht="21">
      <c r="A2" s="217" t="s">
        <v>57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</row>
    <row r="3" spans="1:18" ht="21">
      <c r="A3" s="217" t="s">
        <v>105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</row>
    <row r="4" spans="1:18" ht="25.5">
      <c r="A4" s="218" t="s">
        <v>51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</row>
    <row r="5" spans="1:18" ht="16.5" customHeight="1" thickBot="1">
      <c r="A5" s="34"/>
      <c r="B5" s="245" t="s">
        <v>86</v>
      </c>
      <c r="C5" s="245"/>
      <c r="D5" s="245"/>
      <c r="E5" s="245"/>
      <c r="F5" s="245"/>
      <c r="G5" s="245"/>
      <c r="H5" s="245"/>
      <c r="I5" s="34"/>
      <c r="J5" s="245" t="s">
        <v>101</v>
      </c>
      <c r="K5" s="245"/>
      <c r="L5" s="245"/>
      <c r="M5" s="245"/>
      <c r="N5" s="245"/>
      <c r="O5" s="245"/>
      <c r="P5" s="245"/>
    </row>
    <row r="6" spans="1:18" ht="20.25" thickBot="1">
      <c r="A6" s="35" t="s">
        <v>33</v>
      </c>
      <c r="B6" s="36" t="s">
        <v>4</v>
      </c>
      <c r="C6" s="35"/>
      <c r="D6" s="37" t="s">
        <v>47</v>
      </c>
      <c r="E6" s="35"/>
      <c r="F6" s="36" t="s">
        <v>44</v>
      </c>
      <c r="G6" s="35"/>
      <c r="H6" s="37" t="s">
        <v>48</v>
      </c>
      <c r="I6" s="34"/>
      <c r="J6" s="36" t="s">
        <v>4</v>
      </c>
      <c r="K6" s="35"/>
      <c r="L6" s="37" t="s">
        <v>20</v>
      </c>
      <c r="M6" s="35"/>
      <c r="N6" s="36" t="s">
        <v>44</v>
      </c>
      <c r="O6" s="35"/>
      <c r="P6" s="38" t="s">
        <v>48</v>
      </c>
      <c r="Q6" s="108"/>
    </row>
    <row r="7" spans="1:18" ht="19.5">
      <c r="A7" s="106" t="s">
        <v>66</v>
      </c>
      <c r="B7" s="111">
        <v>555000</v>
      </c>
      <c r="C7" s="24"/>
      <c r="D7" s="111">
        <v>4932177951</v>
      </c>
      <c r="E7" s="24"/>
      <c r="F7" s="111">
        <v>4603606272</v>
      </c>
      <c r="G7" s="117"/>
      <c r="H7" s="111">
        <f>D7-F7</f>
        <v>328571679</v>
      </c>
      <c r="I7" s="24"/>
      <c r="J7" s="111">
        <v>555000</v>
      </c>
      <c r="K7" s="24"/>
      <c r="L7" s="111">
        <v>4932177951</v>
      </c>
      <c r="M7" s="24"/>
      <c r="N7" s="111">
        <v>4603606272</v>
      </c>
      <c r="O7" s="24"/>
      <c r="P7" s="111">
        <f>L7-N7</f>
        <v>328571679</v>
      </c>
      <c r="Q7" s="70"/>
      <c r="R7" s="142"/>
    </row>
    <row r="8" spans="1:18" ht="19.5">
      <c r="A8" s="119" t="s">
        <v>78</v>
      </c>
      <c r="B8" s="112">
        <v>762500</v>
      </c>
      <c r="C8" s="24"/>
      <c r="D8" s="112">
        <v>2649839089</v>
      </c>
      <c r="E8" s="24"/>
      <c r="F8" s="112">
        <v>1919474549</v>
      </c>
      <c r="G8" s="117"/>
      <c r="H8" s="112">
        <f>D8-F8</f>
        <v>730364540</v>
      </c>
      <c r="I8" s="24"/>
      <c r="J8" s="112">
        <v>762500</v>
      </c>
      <c r="K8" s="24"/>
      <c r="L8" s="112">
        <v>2649839089</v>
      </c>
      <c r="M8" s="24"/>
      <c r="N8" s="112">
        <v>1919474549</v>
      </c>
      <c r="O8" s="24"/>
      <c r="P8" s="112">
        <f>L8-N8</f>
        <v>730364540</v>
      </c>
      <c r="Q8" s="70"/>
      <c r="R8" s="142"/>
    </row>
    <row r="9" spans="1:18" ht="21" thickBot="1">
      <c r="A9" s="34"/>
      <c r="B9" s="94" t="s">
        <v>108</v>
      </c>
      <c r="C9" s="118"/>
      <c r="D9" s="94">
        <f>SUM(D7:D8)</f>
        <v>7582017040</v>
      </c>
      <c r="E9" s="118"/>
      <c r="F9" s="94">
        <f>SUM(F7:F8)</f>
        <v>6523080821</v>
      </c>
      <c r="G9" s="118"/>
      <c r="H9" s="94">
        <f>SUM(H7:H8)</f>
        <v>1058936219</v>
      </c>
      <c r="I9" s="118"/>
      <c r="J9" s="94" t="s">
        <v>108</v>
      </c>
      <c r="K9" s="118"/>
      <c r="L9" s="94">
        <f>SUM(L7:L8)</f>
        <v>7582017040</v>
      </c>
      <c r="M9" s="118"/>
      <c r="N9" s="94">
        <f>SUM(N7:N8)</f>
        <v>6523080821</v>
      </c>
      <c r="O9" s="118"/>
      <c r="P9" s="94">
        <f>SUM(P7:P8)</f>
        <v>1058936219</v>
      </c>
      <c r="Q9" s="70"/>
      <c r="R9" s="142"/>
    </row>
    <row r="10" spans="1:18" ht="15.75" thickTop="1">
      <c r="Q10" s="108"/>
    </row>
    <row r="13" spans="1:18"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1:18"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1:18">
      <c r="H15" s="152"/>
      <c r="I15" s="152"/>
      <c r="J15" s="246"/>
      <c r="K15" s="246"/>
      <c r="L15" s="246"/>
      <c r="M15" s="246"/>
      <c r="N15" s="246"/>
      <c r="O15" s="246"/>
      <c r="P15" s="246"/>
      <c r="Q15" s="152"/>
    </row>
    <row r="16" spans="1:18"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6" ht="19.5">
      <c r="A17" s="242" t="s">
        <v>46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4"/>
    </row>
    <row r="21" spans="1:16" ht="18.75">
      <c r="J21" s="164"/>
    </row>
    <row r="22" spans="1:16">
      <c r="J22" s="108"/>
    </row>
    <row r="23" spans="1:16">
      <c r="J23" s="108"/>
    </row>
    <row r="24" spans="1:16">
      <c r="J24" s="108"/>
    </row>
    <row r="25" spans="1:16">
      <c r="J25" s="108"/>
    </row>
  </sheetData>
  <mergeCells count="9">
    <mergeCell ref="A1:P1"/>
    <mergeCell ref="A2:P2"/>
    <mergeCell ref="A3:P3"/>
    <mergeCell ref="A17:P17"/>
    <mergeCell ref="B5:H5"/>
    <mergeCell ref="J5:P5"/>
    <mergeCell ref="A4:H4"/>
    <mergeCell ref="I4:P4"/>
    <mergeCell ref="J15:P15"/>
  </mergeCells>
  <pageMargins left="0.7" right="0.7" top="0.75" bottom="0.75" header="0.3" footer="0.3"/>
  <pageSetup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3"/>
  <sheetViews>
    <sheetView rightToLeft="1" view="pageBreakPreview" zoomScale="90" zoomScaleNormal="100" zoomScaleSheetLayoutView="90" workbookViewId="0">
      <selection activeCell="A7" sqref="A7"/>
    </sheetView>
  </sheetViews>
  <sheetFormatPr defaultRowHeight="15"/>
  <cols>
    <col min="1" max="1" width="24.42578125" customWidth="1"/>
    <col min="2" max="2" width="0.5703125" customWidth="1"/>
    <col min="3" max="3" width="14.42578125" customWidth="1"/>
    <col min="4" max="4" width="0.7109375" customWidth="1"/>
    <col min="5" max="5" width="22" customWidth="1"/>
    <col min="6" max="6" width="0.5703125" customWidth="1"/>
    <col min="7" max="7" width="15.85546875" bestFit="1" customWidth="1"/>
    <col min="8" max="8" width="0.7109375" customWidth="1"/>
    <col min="9" max="9" width="21.140625" customWidth="1"/>
    <col min="10" max="10" width="1" customWidth="1"/>
    <col min="11" max="11" width="15.85546875" customWidth="1"/>
    <col min="12" max="12" width="0.7109375" customWidth="1"/>
    <col min="13" max="13" width="21.7109375" customWidth="1"/>
    <col min="14" max="14" width="1" customWidth="1"/>
    <col min="15" max="15" width="20.42578125" customWidth="1"/>
    <col min="16" max="16" width="1" customWidth="1"/>
    <col min="17" max="17" width="24" customWidth="1"/>
    <col min="19" max="19" width="16.42578125" bestFit="1" customWidth="1"/>
  </cols>
  <sheetData>
    <row r="1" spans="1:20" ht="24">
      <c r="A1" s="249" t="s">
        <v>103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121"/>
    </row>
    <row r="2" spans="1:20" ht="24">
      <c r="A2" s="249" t="s">
        <v>107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122"/>
    </row>
    <row r="3" spans="1:20" ht="24">
      <c r="A3" s="249" t="s">
        <v>105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122"/>
    </row>
    <row r="4" spans="1:20" ht="25.5">
      <c r="A4" s="218" t="s">
        <v>43</v>
      </c>
      <c r="B4" s="218"/>
      <c r="C4" s="218"/>
      <c r="D4" s="218"/>
      <c r="E4" s="218"/>
      <c r="F4" s="218"/>
      <c r="G4" s="218"/>
      <c r="H4" s="218"/>
    </row>
    <row r="5" spans="1:20" ht="16.5" customHeight="1" thickBot="1">
      <c r="A5" s="9"/>
      <c r="B5" s="9"/>
      <c r="C5" s="248" t="s">
        <v>86</v>
      </c>
      <c r="D5" s="248"/>
      <c r="E5" s="248"/>
      <c r="F5" s="248"/>
      <c r="G5" s="248"/>
      <c r="H5" s="248"/>
      <c r="I5" s="248"/>
      <c r="J5" s="9"/>
      <c r="K5" s="231" t="s">
        <v>101</v>
      </c>
      <c r="L5" s="231"/>
      <c r="M5" s="231"/>
      <c r="N5" s="231"/>
      <c r="O5" s="231"/>
      <c r="P5" s="231"/>
      <c r="Q5" s="231"/>
    </row>
    <row r="6" spans="1:20" s="82" customFormat="1" ht="31.5" customHeight="1" thickBot="1">
      <c r="A6" s="22" t="s">
        <v>33</v>
      </c>
      <c r="B6" s="22"/>
      <c r="C6" s="26" t="s">
        <v>4</v>
      </c>
      <c r="D6" s="22"/>
      <c r="E6" s="28" t="s">
        <v>20</v>
      </c>
      <c r="F6" s="22"/>
      <c r="G6" s="26" t="s">
        <v>44</v>
      </c>
      <c r="H6" s="22"/>
      <c r="I6" s="28" t="s">
        <v>45</v>
      </c>
      <c r="J6" s="24"/>
      <c r="K6" s="26" t="s">
        <v>4</v>
      </c>
      <c r="L6" s="22"/>
      <c r="M6" s="28" t="s">
        <v>20</v>
      </c>
      <c r="N6" s="22"/>
      <c r="O6" s="26" t="s">
        <v>44</v>
      </c>
      <c r="P6" s="22"/>
      <c r="Q6" s="28" t="s">
        <v>45</v>
      </c>
      <c r="R6" s="114"/>
      <c r="S6" s="114"/>
      <c r="T6" s="114"/>
    </row>
    <row r="7" spans="1:20" ht="18.75">
      <c r="A7" s="106" t="s">
        <v>79</v>
      </c>
      <c r="B7" s="9"/>
      <c r="C7" s="62">
        <v>8000000</v>
      </c>
      <c r="D7" s="22"/>
      <c r="E7" s="62">
        <v>44533440000</v>
      </c>
      <c r="F7" s="22"/>
      <c r="G7" s="62">
        <v>47007454757</v>
      </c>
      <c r="H7" s="22"/>
      <c r="I7" s="67">
        <f>E7-G7</f>
        <v>-2474014757</v>
      </c>
      <c r="J7" s="22"/>
      <c r="K7" s="62">
        <v>8000000</v>
      </c>
      <c r="L7" s="22"/>
      <c r="M7" s="62">
        <v>44533440000</v>
      </c>
      <c r="N7" s="22"/>
      <c r="O7" s="62">
        <v>50919980049</v>
      </c>
      <c r="P7" s="22"/>
      <c r="Q7" s="67">
        <f>M7-O7</f>
        <v>-6386540049</v>
      </c>
      <c r="R7" s="113"/>
      <c r="S7" s="113"/>
      <c r="T7" s="203"/>
    </row>
    <row r="8" spans="1:20" ht="18.75">
      <c r="A8" s="110" t="s">
        <v>65</v>
      </c>
      <c r="B8" s="9"/>
      <c r="C8" s="63">
        <v>5000000</v>
      </c>
      <c r="D8" s="22"/>
      <c r="E8" s="63">
        <v>22704102000</v>
      </c>
      <c r="F8" s="22"/>
      <c r="G8" s="63">
        <v>26044110000</v>
      </c>
      <c r="H8" s="22"/>
      <c r="I8" s="68">
        <f>E8-G8</f>
        <v>-3340008000</v>
      </c>
      <c r="J8" s="22"/>
      <c r="K8" s="63">
        <v>5000000</v>
      </c>
      <c r="L8" s="22"/>
      <c r="M8" s="63">
        <v>22704102000</v>
      </c>
      <c r="N8" s="22"/>
      <c r="O8" s="63">
        <v>28666627819</v>
      </c>
      <c r="P8" s="22"/>
      <c r="Q8" s="68">
        <f>M8-O8</f>
        <v>-5962525819</v>
      </c>
      <c r="R8" s="63"/>
      <c r="S8" s="113"/>
      <c r="T8" s="203"/>
    </row>
    <row r="9" spans="1:20" ht="18.75">
      <c r="A9" s="110" t="s">
        <v>76</v>
      </c>
      <c r="B9" s="9"/>
      <c r="C9" s="63">
        <v>4000000</v>
      </c>
      <c r="D9" s="22"/>
      <c r="E9" s="63">
        <v>30457692000</v>
      </c>
      <c r="F9" s="22"/>
      <c r="G9" s="63">
        <v>27356256000</v>
      </c>
      <c r="H9" s="22"/>
      <c r="I9" s="68">
        <f t="shared" ref="I9:I21" si="0">E9-G9</f>
        <v>3101436000</v>
      </c>
      <c r="J9" s="22"/>
      <c r="K9" s="63">
        <v>4000000</v>
      </c>
      <c r="L9" s="22"/>
      <c r="M9" s="63">
        <v>30457692000</v>
      </c>
      <c r="N9" s="22"/>
      <c r="O9" s="63">
        <v>28406336500</v>
      </c>
      <c r="P9" s="22"/>
      <c r="Q9" s="68">
        <f t="shared" ref="Q9:Q21" si="1">M9-O9</f>
        <v>2051355500</v>
      </c>
      <c r="R9" s="63"/>
      <c r="S9" s="113"/>
      <c r="T9" s="203"/>
    </row>
    <row r="10" spans="1:20" ht="18.75">
      <c r="A10" s="110" t="s">
        <v>72</v>
      </c>
      <c r="B10" s="9"/>
      <c r="C10" s="63">
        <v>7000000</v>
      </c>
      <c r="D10" s="22"/>
      <c r="E10" s="63">
        <v>25655436450</v>
      </c>
      <c r="F10" s="22"/>
      <c r="G10" s="63">
        <v>27337813683</v>
      </c>
      <c r="H10" s="22"/>
      <c r="I10" s="68">
        <f t="shared" si="0"/>
        <v>-1682377233</v>
      </c>
      <c r="J10" s="22"/>
      <c r="K10" s="63">
        <v>7000000</v>
      </c>
      <c r="L10" s="22"/>
      <c r="M10" s="63">
        <v>25655436450</v>
      </c>
      <c r="N10" s="22"/>
      <c r="O10" s="63">
        <v>30463799153</v>
      </c>
      <c r="P10" s="22"/>
      <c r="Q10" s="68">
        <f t="shared" si="1"/>
        <v>-4808362703</v>
      </c>
      <c r="R10" s="63"/>
      <c r="S10" s="113"/>
      <c r="T10" s="203"/>
    </row>
    <row r="11" spans="1:20" ht="18.75">
      <c r="A11" s="110" t="s">
        <v>78</v>
      </c>
      <c r="B11" s="9"/>
      <c r="C11" s="63">
        <v>2362500</v>
      </c>
      <c r="D11" s="22"/>
      <c r="E11" s="63">
        <v>6441779491</v>
      </c>
      <c r="F11" s="22"/>
      <c r="G11" s="63">
        <v>5947224425</v>
      </c>
      <c r="H11" s="22"/>
      <c r="I11" s="68">
        <f t="shared" si="0"/>
        <v>494555066</v>
      </c>
      <c r="J11" s="22"/>
      <c r="K11" s="63">
        <v>2362500</v>
      </c>
      <c r="L11" s="22"/>
      <c r="M11" s="63">
        <v>6441779492</v>
      </c>
      <c r="N11" s="22"/>
      <c r="O11" s="63">
        <v>5947224425</v>
      </c>
      <c r="P11" s="22"/>
      <c r="Q11" s="68">
        <f t="shared" si="1"/>
        <v>494555067</v>
      </c>
      <c r="R11" s="63"/>
      <c r="S11" s="113"/>
      <c r="T11" s="203"/>
    </row>
    <row r="12" spans="1:20" ht="18.75">
      <c r="A12" s="110" t="s">
        <v>67</v>
      </c>
      <c r="B12" s="9"/>
      <c r="C12" s="63">
        <v>6000000</v>
      </c>
      <c r="D12" s="22"/>
      <c r="E12" s="63">
        <v>18686151900</v>
      </c>
      <c r="F12" s="22"/>
      <c r="G12" s="63">
        <v>17016147900</v>
      </c>
      <c r="H12" s="22"/>
      <c r="I12" s="68">
        <f t="shared" si="0"/>
        <v>1670004000</v>
      </c>
      <c r="J12" s="22"/>
      <c r="K12" s="63">
        <v>6000000</v>
      </c>
      <c r="L12" s="22"/>
      <c r="M12" s="63">
        <v>18686151900</v>
      </c>
      <c r="N12" s="22"/>
      <c r="O12" s="63">
        <v>20773259533</v>
      </c>
      <c r="P12" s="22"/>
      <c r="Q12" s="68">
        <f t="shared" si="1"/>
        <v>-2087107633</v>
      </c>
      <c r="R12" s="63"/>
      <c r="S12" s="113"/>
      <c r="T12" s="203"/>
    </row>
    <row r="13" spans="1:20" ht="18.75">
      <c r="A13" s="110" t="s">
        <v>63</v>
      </c>
      <c r="B13" s="9"/>
      <c r="C13" s="63">
        <v>58200000</v>
      </c>
      <c r="D13" s="22"/>
      <c r="E13" s="63">
        <v>162106095420</v>
      </c>
      <c r="F13" s="22"/>
      <c r="G13" s="63">
        <v>161296143480</v>
      </c>
      <c r="H13" s="22"/>
      <c r="I13" s="68">
        <f t="shared" si="0"/>
        <v>809951940</v>
      </c>
      <c r="J13" s="22"/>
      <c r="K13" s="63">
        <v>58200000</v>
      </c>
      <c r="L13" s="22"/>
      <c r="M13" s="63">
        <v>162106095420</v>
      </c>
      <c r="N13" s="22"/>
      <c r="O13" s="63">
        <v>186940713803</v>
      </c>
      <c r="P13" s="22"/>
      <c r="Q13" s="68">
        <f t="shared" si="1"/>
        <v>-24834618383</v>
      </c>
      <c r="R13" s="63"/>
      <c r="S13" s="113"/>
      <c r="T13" s="203"/>
    </row>
    <row r="14" spans="1:20" ht="18.75">
      <c r="A14" s="110" t="s">
        <v>73</v>
      </c>
      <c r="B14" s="9"/>
      <c r="C14" s="63">
        <v>6000000</v>
      </c>
      <c r="D14" s="22"/>
      <c r="E14" s="63">
        <v>28568997000</v>
      </c>
      <c r="F14" s="22"/>
      <c r="G14" s="63">
        <v>28115710200</v>
      </c>
      <c r="H14" s="22"/>
      <c r="I14" s="68">
        <f t="shared" si="0"/>
        <v>453286800</v>
      </c>
      <c r="J14" s="22"/>
      <c r="K14" s="63">
        <v>6000000</v>
      </c>
      <c r="L14" s="22"/>
      <c r="M14" s="63">
        <v>28568997000</v>
      </c>
      <c r="N14" s="22"/>
      <c r="O14" s="63">
        <v>30328118300</v>
      </c>
      <c r="P14" s="22"/>
      <c r="Q14" s="68">
        <f t="shared" si="1"/>
        <v>-1759121300</v>
      </c>
      <c r="R14" s="63"/>
      <c r="S14" s="113"/>
      <c r="T14" s="203"/>
    </row>
    <row r="15" spans="1:20" ht="18.75">
      <c r="A15" s="110" t="s">
        <v>70</v>
      </c>
      <c r="B15" s="9"/>
      <c r="C15" s="63">
        <v>286461</v>
      </c>
      <c r="D15" s="22"/>
      <c r="E15" s="63">
        <v>4524781691</v>
      </c>
      <c r="F15" s="22"/>
      <c r="G15" s="63">
        <v>5353423272</v>
      </c>
      <c r="H15" s="22"/>
      <c r="I15" s="68">
        <f t="shared" si="0"/>
        <v>-828641581</v>
      </c>
      <c r="J15" s="22"/>
      <c r="K15" s="63">
        <v>286461</v>
      </c>
      <c r="L15" s="22"/>
      <c r="M15" s="63">
        <v>4524781692</v>
      </c>
      <c r="N15" s="22"/>
      <c r="O15" s="63">
        <v>6880817598</v>
      </c>
      <c r="P15" s="22"/>
      <c r="Q15" s="68">
        <f t="shared" si="1"/>
        <v>-2356035906</v>
      </c>
      <c r="R15" s="63"/>
      <c r="S15" s="113"/>
      <c r="T15" s="203"/>
    </row>
    <row r="16" spans="1:20" ht="18.75">
      <c r="A16" s="110" t="s">
        <v>102</v>
      </c>
      <c r="B16" s="9"/>
      <c r="C16" s="63">
        <v>53899976</v>
      </c>
      <c r="D16" s="22"/>
      <c r="E16" s="63">
        <v>91459815840</v>
      </c>
      <c r="F16" s="22"/>
      <c r="G16" s="63">
        <v>82251906878</v>
      </c>
      <c r="H16" s="22"/>
      <c r="I16" s="68">
        <f t="shared" si="0"/>
        <v>9207908962</v>
      </c>
      <c r="J16" s="22"/>
      <c r="K16" s="63">
        <v>53899976</v>
      </c>
      <c r="L16" s="22"/>
      <c r="M16" s="63">
        <v>91459815841</v>
      </c>
      <c r="N16" s="22"/>
      <c r="O16" s="63">
        <v>102278256028</v>
      </c>
      <c r="P16" s="22"/>
      <c r="Q16" s="68">
        <f t="shared" si="1"/>
        <v>-10818440187</v>
      </c>
      <c r="R16" s="63"/>
      <c r="S16" s="113"/>
      <c r="T16" s="203"/>
    </row>
    <row r="17" spans="1:20" ht="18.75">
      <c r="A17" s="110" t="s">
        <v>64</v>
      </c>
      <c r="B17" s="9"/>
      <c r="C17" s="63">
        <v>17000000</v>
      </c>
      <c r="D17" s="22"/>
      <c r="E17" s="63">
        <v>52369536150</v>
      </c>
      <c r="F17" s="22"/>
      <c r="G17" s="63">
        <v>52082255700</v>
      </c>
      <c r="H17" s="22"/>
      <c r="I17" s="68">
        <f t="shared" si="0"/>
        <v>287280450</v>
      </c>
      <c r="J17" s="22"/>
      <c r="K17" s="63">
        <v>17000000</v>
      </c>
      <c r="L17" s="22"/>
      <c r="M17" s="63">
        <v>52369536150</v>
      </c>
      <c r="N17" s="22"/>
      <c r="O17" s="63">
        <v>66479308452</v>
      </c>
      <c r="P17" s="22"/>
      <c r="Q17" s="68">
        <f t="shared" si="1"/>
        <v>-14109772302</v>
      </c>
      <c r="R17" s="63"/>
      <c r="S17" s="113"/>
      <c r="T17" s="203"/>
    </row>
    <row r="18" spans="1:20" ht="18.75">
      <c r="A18" s="110" t="s">
        <v>75</v>
      </c>
      <c r="B18" s="9"/>
      <c r="C18" s="63">
        <v>10000000</v>
      </c>
      <c r="D18" s="22"/>
      <c r="E18" s="63">
        <v>34394130000</v>
      </c>
      <c r="F18" s="22"/>
      <c r="G18" s="63">
        <v>37276875000</v>
      </c>
      <c r="H18" s="22"/>
      <c r="I18" s="68">
        <f t="shared" si="0"/>
        <v>-2882745000</v>
      </c>
      <c r="J18" s="22"/>
      <c r="K18" s="63">
        <v>10000000</v>
      </c>
      <c r="L18" s="22"/>
      <c r="M18" s="63">
        <v>34394130000</v>
      </c>
      <c r="N18" s="22"/>
      <c r="O18" s="63">
        <v>47541499073</v>
      </c>
      <c r="P18" s="22"/>
      <c r="Q18" s="68">
        <f t="shared" si="1"/>
        <v>-13147369073</v>
      </c>
      <c r="R18" s="63"/>
      <c r="S18" s="113"/>
      <c r="T18" s="203"/>
    </row>
    <row r="19" spans="1:20" ht="18.75">
      <c r="A19" s="110" t="s">
        <v>77</v>
      </c>
      <c r="B19" s="9"/>
      <c r="C19" s="63">
        <v>2570695</v>
      </c>
      <c r="D19" s="22"/>
      <c r="E19" s="63">
        <v>9452422250</v>
      </c>
      <c r="F19" s="22"/>
      <c r="G19" s="63">
        <v>7885962439</v>
      </c>
      <c r="H19" s="22"/>
      <c r="I19" s="68">
        <f t="shared" si="0"/>
        <v>1566459811</v>
      </c>
      <c r="J19" s="22"/>
      <c r="K19" s="63">
        <v>2570695</v>
      </c>
      <c r="L19" s="22"/>
      <c r="M19" s="63">
        <v>9452422250</v>
      </c>
      <c r="N19" s="22"/>
      <c r="O19" s="63">
        <v>10194245228</v>
      </c>
      <c r="P19" s="22"/>
      <c r="Q19" s="68">
        <f t="shared" si="1"/>
        <v>-741822978</v>
      </c>
      <c r="R19" s="63"/>
      <c r="S19" s="113"/>
      <c r="T19" s="203"/>
    </row>
    <row r="20" spans="1:20" ht="18.75">
      <c r="A20" s="110" t="s">
        <v>69</v>
      </c>
      <c r="B20" s="9"/>
      <c r="C20" s="63">
        <v>28238976</v>
      </c>
      <c r="D20" s="22"/>
      <c r="E20" s="63">
        <v>69503682333</v>
      </c>
      <c r="F20" s="22"/>
      <c r="G20" s="63">
        <v>68352773215</v>
      </c>
      <c r="H20" s="22"/>
      <c r="I20" s="68">
        <f t="shared" si="0"/>
        <v>1150909118</v>
      </c>
      <c r="J20" s="22"/>
      <c r="K20" s="63">
        <v>28238976</v>
      </c>
      <c r="L20" s="22"/>
      <c r="M20" s="63">
        <v>69503682334</v>
      </c>
      <c r="N20" s="22"/>
      <c r="O20" s="63">
        <v>79329125361</v>
      </c>
      <c r="P20" s="22"/>
      <c r="Q20" s="68">
        <f t="shared" si="1"/>
        <v>-9825443027</v>
      </c>
      <c r="R20" s="63"/>
      <c r="S20" s="113"/>
      <c r="T20" s="203"/>
    </row>
    <row r="21" spans="1:20" ht="18.75">
      <c r="A21" s="110" t="s">
        <v>68</v>
      </c>
      <c r="B21" s="9"/>
      <c r="C21" s="63">
        <v>19707492</v>
      </c>
      <c r="D21" s="22"/>
      <c r="E21" s="63">
        <v>79928148284</v>
      </c>
      <c r="F21" s="22"/>
      <c r="G21" s="63">
        <v>78514499061</v>
      </c>
      <c r="H21" s="22"/>
      <c r="I21" s="68">
        <f t="shared" si="0"/>
        <v>1413649223</v>
      </c>
      <c r="J21" s="22"/>
      <c r="K21" s="63">
        <v>19707492</v>
      </c>
      <c r="L21" s="22"/>
      <c r="M21" s="63">
        <v>79928148284</v>
      </c>
      <c r="N21" s="22"/>
      <c r="O21" s="63">
        <v>85993855840</v>
      </c>
      <c r="P21" s="22"/>
      <c r="Q21" s="68">
        <f t="shared" si="1"/>
        <v>-6065707556</v>
      </c>
      <c r="R21" s="63"/>
      <c r="S21" s="113"/>
      <c r="T21" s="203"/>
    </row>
    <row r="22" spans="1:20" ht="18.75">
      <c r="A22" s="107" t="s">
        <v>62</v>
      </c>
      <c r="B22" s="9"/>
      <c r="C22" s="64">
        <v>49400000</v>
      </c>
      <c r="D22" s="22"/>
      <c r="E22" s="64">
        <v>78815242350</v>
      </c>
      <c r="F22" s="22"/>
      <c r="G22" s="64">
        <v>98212140000</v>
      </c>
      <c r="H22" s="22"/>
      <c r="I22" s="69">
        <f>E22-G22</f>
        <v>-19396897650</v>
      </c>
      <c r="J22" s="22"/>
      <c r="K22" s="64">
        <v>49400000</v>
      </c>
      <c r="L22" s="22"/>
      <c r="M22" s="64">
        <v>78815242350</v>
      </c>
      <c r="N22" s="22"/>
      <c r="O22" s="64">
        <v>132550404953</v>
      </c>
      <c r="P22" s="22"/>
      <c r="Q22" s="69">
        <f>M22-O22</f>
        <v>-53735162603</v>
      </c>
      <c r="R22" s="113"/>
      <c r="S22" s="113"/>
      <c r="T22" s="203"/>
    </row>
    <row r="23" spans="1:20" ht="19.5" thickBot="1">
      <c r="A23" s="9"/>
      <c r="B23" s="9"/>
      <c r="C23" s="7" t="s">
        <v>14</v>
      </c>
      <c r="D23" s="9"/>
      <c r="E23" s="94">
        <f>SUM(E7:E22)</f>
        <v>759601453159</v>
      </c>
      <c r="F23" s="109"/>
      <c r="G23" s="94">
        <f>SUM(G7:G22)</f>
        <v>770050696010</v>
      </c>
      <c r="H23" s="109"/>
      <c r="I23" s="141">
        <f>SUM(I7:I22)</f>
        <v>-10449242851</v>
      </c>
      <c r="J23" s="109"/>
      <c r="K23" s="7" t="s">
        <v>14</v>
      </c>
      <c r="L23" s="109"/>
      <c r="M23" s="94">
        <f>SUM(M7:M22)</f>
        <v>759601453163</v>
      </c>
      <c r="N23" s="109"/>
      <c r="O23" s="94">
        <f>SUM(O7:O22)</f>
        <v>913693572115</v>
      </c>
      <c r="P23" s="109"/>
      <c r="Q23" s="141">
        <f>SUM(Q7:Q22)</f>
        <v>-154092118952</v>
      </c>
      <c r="R23" s="108"/>
      <c r="S23" s="113"/>
      <c r="T23" s="204"/>
    </row>
    <row r="24" spans="1:20" ht="18.75" thickTop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S24" s="108"/>
      <c r="T24" s="108"/>
    </row>
    <row r="25" spans="1:20" ht="18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20" ht="18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20" ht="18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152"/>
    </row>
    <row r="28" spans="1:20" ht="18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152"/>
    </row>
    <row r="29" spans="1:20" ht="18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152"/>
    </row>
    <row r="30" spans="1:20" ht="18">
      <c r="A30" s="201"/>
      <c r="B30" s="201"/>
      <c r="C30" s="250"/>
      <c r="D30" s="250"/>
      <c r="E30" s="250"/>
      <c r="F30" s="250"/>
      <c r="G30" s="250"/>
      <c r="H30" s="250"/>
      <c r="I30" s="250"/>
      <c r="J30" s="201"/>
      <c r="K30" s="250"/>
      <c r="L30" s="250"/>
      <c r="M30" s="250"/>
      <c r="N30" s="250"/>
      <c r="O30" s="250"/>
      <c r="P30" s="250"/>
      <c r="Q30" s="250"/>
      <c r="R30" s="152"/>
    </row>
    <row r="31" spans="1:20" ht="18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20" ht="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18">
      <c r="A33" s="247" t="s">
        <v>46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</row>
  </sheetData>
  <mergeCells count="9">
    <mergeCell ref="A33:Q33"/>
    <mergeCell ref="C5:I5"/>
    <mergeCell ref="K5:Q5"/>
    <mergeCell ref="A4:H4"/>
    <mergeCell ref="A1:Q1"/>
    <mergeCell ref="A2:Q2"/>
    <mergeCell ref="A3:Q3"/>
    <mergeCell ref="K30:Q30"/>
    <mergeCell ref="C30:I30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rightToLeft="1" view="pageBreakPreview" zoomScale="93" zoomScaleNormal="100" zoomScaleSheetLayoutView="93" workbookViewId="0">
      <selection activeCell="A10" sqref="A10"/>
    </sheetView>
  </sheetViews>
  <sheetFormatPr defaultColWidth="9.140625" defaultRowHeight="15.75"/>
  <cols>
    <col min="1" max="1" width="25.5703125" style="3" customWidth="1"/>
    <col min="2" max="2" width="1.140625" style="3" customWidth="1"/>
    <col min="3" max="3" width="12.28515625" style="3" customWidth="1"/>
    <col min="4" max="4" width="0.85546875" style="3" customWidth="1"/>
    <col min="5" max="5" width="17.85546875" style="3" customWidth="1"/>
    <col min="6" max="6" width="1.28515625" style="3" customWidth="1"/>
    <col min="7" max="7" width="15.42578125" style="3" customWidth="1"/>
    <col min="8" max="8" width="0.5703125" style="3" customWidth="1"/>
    <col min="9" max="9" width="14.28515625" style="3" customWidth="1"/>
    <col min="10" max="10" width="20.85546875" style="3" customWidth="1"/>
    <col min="11" max="11" width="0.5703125" style="3" customWidth="1"/>
    <col min="12" max="12" width="19.140625" style="3" customWidth="1"/>
    <col min="13" max="13" width="16.140625" style="3" customWidth="1"/>
    <col min="14" max="14" width="0.5703125" style="3" customWidth="1"/>
    <col min="15" max="15" width="11" style="3" bestFit="1" customWidth="1"/>
    <col min="16" max="16" width="0.7109375" style="3" customWidth="1"/>
    <col min="17" max="17" width="9.5703125" style="3" customWidth="1"/>
    <col min="18" max="18" width="0.5703125" style="3" customWidth="1"/>
    <col min="19" max="19" width="19.140625" style="3" customWidth="1"/>
    <col min="20" max="20" width="0.42578125" style="3" customWidth="1"/>
    <col min="21" max="21" width="20" style="3" customWidth="1"/>
    <col min="22" max="22" width="0.7109375" style="3" customWidth="1"/>
    <col min="23" max="23" width="13" style="3" customWidth="1"/>
    <col min="24" max="24" width="9.140625" style="3"/>
    <col min="25" max="25" width="16.7109375" style="3" bestFit="1" customWidth="1"/>
    <col min="26" max="26" width="15.85546875" style="3" customWidth="1"/>
    <col min="27" max="27" width="14.5703125" style="3" bestFit="1" customWidth="1"/>
    <col min="28" max="28" width="14.140625" style="3" customWidth="1"/>
    <col min="29" max="29" width="9.140625" style="3"/>
    <col min="30" max="30" width="16.140625" style="3" bestFit="1" customWidth="1"/>
    <col min="31" max="16384" width="9.140625" style="3"/>
  </cols>
  <sheetData>
    <row r="1" spans="1:30" ht="21">
      <c r="A1" s="217" t="s">
        <v>106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</row>
    <row r="2" spans="1:30" ht="21">
      <c r="A2" s="217" t="s">
        <v>53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</row>
    <row r="3" spans="1:30" ht="21">
      <c r="A3" s="217" t="s">
        <v>105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</row>
    <row r="4" spans="1:30" ht="25.5">
      <c r="A4" s="218" t="s">
        <v>24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</row>
    <row r="5" spans="1:30" ht="25.5">
      <c r="A5" s="218" t="s">
        <v>25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</row>
    <row r="6" spans="1:30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Y6" s="124"/>
      <c r="AD6" s="124"/>
    </row>
    <row r="7" spans="1:30" ht="18.75" customHeight="1" thickBot="1">
      <c r="A7" s="45"/>
      <c r="B7" s="46"/>
      <c r="C7" s="221" t="s">
        <v>82</v>
      </c>
      <c r="D7" s="221"/>
      <c r="E7" s="221"/>
      <c r="F7" s="221"/>
      <c r="G7" s="221"/>
      <c r="H7" s="46"/>
      <c r="I7" s="222" t="s">
        <v>8</v>
      </c>
      <c r="J7" s="222"/>
      <c r="K7" s="222"/>
      <c r="L7" s="222"/>
      <c r="M7" s="222"/>
      <c r="O7" s="221" t="s">
        <v>81</v>
      </c>
      <c r="P7" s="221"/>
      <c r="Q7" s="221"/>
      <c r="R7" s="221"/>
      <c r="S7" s="221"/>
      <c r="T7" s="221"/>
      <c r="U7" s="221"/>
      <c r="V7" s="221"/>
      <c r="W7" s="221"/>
    </row>
    <row r="8" spans="1:30" ht="17.25" customHeight="1">
      <c r="A8" s="216" t="s">
        <v>1</v>
      </c>
      <c r="B8" s="211"/>
      <c r="C8" s="214" t="s">
        <v>4</v>
      </c>
      <c r="D8" s="216"/>
      <c r="E8" s="214" t="s">
        <v>0</v>
      </c>
      <c r="F8" s="216"/>
      <c r="G8" s="209" t="s">
        <v>20</v>
      </c>
      <c r="H8" s="40"/>
      <c r="I8" s="219" t="s">
        <v>5</v>
      </c>
      <c r="J8" s="219"/>
      <c r="K8" s="47"/>
      <c r="L8" s="219" t="s">
        <v>6</v>
      </c>
      <c r="M8" s="219"/>
      <c r="O8" s="213" t="s">
        <v>4</v>
      </c>
      <c r="P8" s="216"/>
      <c r="Q8" s="209" t="s">
        <v>29</v>
      </c>
      <c r="R8" s="41"/>
      <c r="S8" s="213" t="s">
        <v>0</v>
      </c>
      <c r="T8" s="216"/>
      <c r="U8" s="209" t="s">
        <v>20</v>
      </c>
      <c r="V8" s="213"/>
      <c r="W8" s="209" t="s">
        <v>22</v>
      </c>
    </row>
    <row r="9" spans="1:30" ht="20.25" customHeight="1" thickBot="1">
      <c r="A9" s="210"/>
      <c r="B9" s="212"/>
      <c r="C9" s="215"/>
      <c r="D9" s="211"/>
      <c r="E9" s="215"/>
      <c r="F9" s="211"/>
      <c r="G9" s="210"/>
      <c r="H9" s="40"/>
      <c r="I9" s="42" t="s">
        <v>4</v>
      </c>
      <c r="J9" s="42" t="s">
        <v>0</v>
      </c>
      <c r="K9" s="47"/>
      <c r="L9" s="42" t="s">
        <v>4</v>
      </c>
      <c r="M9" s="42" t="s">
        <v>52</v>
      </c>
      <c r="O9" s="215"/>
      <c r="P9" s="216"/>
      <c r="Q9" s="210"/>
      <c r="R9" s="41"/>
      <c r="S9" s="215"/>
      <c r="T9" s="216"/>
      <c r="U9" s="210"/>
      <c r="V9" s="214"/>
      <c r="W9" s="210"/>
    </row>
    <row r="10" spans="1:30" ht="18.75">
      <c r="A10" s="58" t="s">
        <v>62</v>
      </c>
      <c r="B10" s="58"/>
      <c r="C10" s="62">
        <v>49400000</v>
      </c>
      <c r="D10" s="61"/>
      <c r="E10" s="62">
        <v>132550404953</v>
      </c>
      <c r="F10" s="43"/>
      <c r="G10" s="62">
        <v>98212140000</v>
      </c>
      <c r="H10" s="43"/>
      <c r="I10" s="62">
        <v>0</v>
      </c>
      <c r="J10" s="62">
        <v>0</v>
      </c>
      <c r="K10" s="66"/>
      <c r="L10" s="67">
        <v>0</v>
      </c>
      <c r="M10" s="62">
        <v>0</v>
      </c>
      <c r="O10" s="62">
        <v>49400000</v>
      </c>
      <c r="P10" s="50"/>
      <c r="Q10" s="62">
        <v>1605</v>
      </c>
      <c r="R10" s="50"/>
      <c r="S10" s="62">
        <v>132550404953</v>
      </c>
      <c r="T10" s="50"/>
      <c r="U10" s="62">
        <v>78815242350</v>
      </c>
      <c r="V10" s="50"/>
      <c r="W10" s="78">
        <f>U10/800040143673</f>
        <v>9.8514109539750941E-2</v>
      </c>
      <c r="Y10" s="166"/>
      <c r="Z10" s="165"/>
      <c r="AA10" s="124"/>
      <c r="AB10" s="165"/>
      <c r="AC10" s="126"/>
      <c r="AD10" s="126"/>
    </row>
    <row r="11" spans="1:30" ht="18.75">
      <c r="A11" s="59" t="s">
        <v>63</v>
      </c>
      <c r="B11" s="59"/>
      <c r="C11" s="63">
        <v>58200000</v>
      </c>
      <c r="D11" s="60"/>
      <c r="E11" s="63">
        <v>186940713803</v>
      </c>
      <c r="F11" s="50"/>
      <c r="G11" s="63">
        <v>161296143480</v>
      </c>
      <c r="H11" s="50"/>
      <c r="I11" s="63">
        <v>0</v>
      </c>
      <c r="J11" s="63">
        <v>0</v>
      </c>
      <c r="K11" s="66"/>
      <c r="L11" s="68">
        <v>0</v>
      </c>
      <c r="M11" s="63">
        <v>0</v>
      </c>
      <c r="O11" s="63">
        <v>58200000</v>
      </c>
      <c r="P11" s="50"/>
      <c r="Q11" s="63">
        <v>2802</v>
      </c>
      <c r="R11" s="50"/>
      <c r="S11" s="63">
        <v>186940713803</v>
      </c>
      <c r="T11" s="50"/>
      <c r="U11" s="63">
        <v>162106095420</v>
      </c>
      <c r="V11" s="50"/>
      <c r="W11" s="187">
        <f>U11/800040143673</f>
        <v>0.20262245176319246</v>
      </c>
      <c r="Y11" s="166"/>
      <c r="Z11" s="165"/>
      <c r="AA11" s="124"/>
      <c r="AB11" s="165"/>
      <c r="AC11" s="126"/>
      <c r="AD11" s="126"/>
    </row>
    <row r="12" spans="1:30" ht="18.75">
      <c r="A12" s="59" t="s">
        <v>64</v>
      </c>
      <c r="B12" s="59"/>
      <c r="C12" s="63">
        <v>17000000</v>
      </c>
      <c r="D12" s="60"/>
      <c r="E12" s="63">
        <v>66479308452</v>
      </c>
      <c r="F12" s="50"/>
      <c r="G12" s="63">
        <v>52082255700</v>
      </c>
      <c r="H12" s="50"/>
      <c r="I12" s="63">
        <v>0</v>
      </c>
      <c r="J12" s="63">
        <v>0</v>
      </c>
      <c r="K12" s="66"/>
      <c r="L12" s="68">
        <v>0</v>
      </c>
      <c r="M12" s="63">
        <v>0</v>
      </c>
      <c r="O12" s="63">
        <v>17000000</v>
      </c>
      <c r="P12" s="50"/>
      <c r="Q12" s="63">
        <v>3099</v>
      </c>
      <c r="R12" s="50"/>
      <c r="S12" s="63">
        <v>66479308452</v>
      </c>
      <c r="T12" s="50"/>
      <c r="U12" s="63">
        <v>52369536150</v>
      </c>
      <c r="V12" s="50"/>
      <c r="W12" s="187">
        <f t="shared" ref="W12:W25" si="0">U12/800040143673</f>
        <v>6.5458635499926837E-2</v>
      </c>
      <c r="Y12" s="166"/>
      <c r="Z12" s="165"/>
      <c r="AA12" s="124"/>
      <c r="AB12" s="165"/>
      <c r="AC12" s="126"/>
      <c r="AD12" s="126"/>
    </row>
    <row r="13" spans="1:30" ht="18.75">
      <c r="A13" s="59" t="s">
        <v>65</v>
      </c>
      <c r="B13" s="59"/>
      <c r="C13" s="63">
        <v>5000000</v>
      </c>
      <c r="D13" s="60"/>
      <c r="E13" s="63">
        <v>28666627819</v>
      </c>
      <c r="F13" s="50"/>
      <c r="G13" s="63">
        <v>26044110000</v>
      </c>
      <c r="H13" s="50"/>
      <c r="I13" s="63">
        <v>0</v>
      </c>
      <c r="J13" s="63">
        <v>0</v>
      </c>
      <c r="K13" s="66"/>
      <c r="L13" s="68">
        <v>0</v>
      </c>
      <c r="M13" s="63">
        <v>0</v>
      </c>
      <c r="O13" s="63">
        <v>5000000</v>
      </c>
      <c r="P13" s="50"/>
      <c r="Q13" s="63">
        <v>4568</v>
      </c>
      <c r="R13" s="50"/>
      <c r="S13" s="63">
        <v>28666627819</v>
      </c>
      <c r="T13" s="50"/>
      <c r="U13" s="63">
        <v>22704102000</v>
      </c>
      <c r="V13" s="50"/>
      <c r="W13" s="187">
        <f t="shared" si="0"/>
        <v>2.8378703468259759E-2</v>
      </c>
      <c r="Y13" s="166"/>
      <c r="Z13" s="165"/>
      <c r="AA13" s="124"/>
      <c r="AB13" s="165"/>
      <c r="AC13" s="126"/>
      <c r="AD13" s="126"/>
    </row>
    <row r="14" spans="1:30" ht="18.75">
      <c r="A14" s="59" t="s">
        <v>66</v>
      </c>
      <c r="B14" s="59"/>
      <c r="C14" s="63">
        <v>555000</v>
      </c>
      <c r="D14" s="60"/>
      <c r="E14" s="63">
        <v>4603606272</v>
      </c>
      <c r="F14" s="50"/>
      <c r="G14" s="63">
        <v>4661845987.5</v>
      </c>
      <c r="H14" s="50"/>
      <c r="I14" s="63">
        <v>0</v>
      </c>
      <c r="J14" s="63">
        <v>0</v>
      </c>
      <c r="K14" s="66"/>
      <c r="L14" s="68">
        <v>-555000</v>
      </c>
      <c r="M14" s="63">
        <v>4932177951</v>
      </c>
      <c r="O14" s="63">
        <v>0</v>
      </c>
      <c r="P14" s="50"/>
      <c r="Q14" s="63">
        <v>0</v>
      </c>
      <c r="R14" s="50"/>
      <c r="S14" s="63">
        <v>0</v>
      </c>
      <c r="T14" s="50"/>
      <c r="U14" s="63">
        <v>0</v>
      </c>
      <c r="V14" s="50"/>
      <c r="W14" s="187">
        <f t="shared" si="0"/>
        <v>0</v>
      </c>
      <c r="Y14" s="166"/>
      <c r="Z14" s="165"/>
      <c r="AA14" s="124"/>
      <c r="AB14" s="165"/>
      <c r="AC14" s="126"/>
      <c r="AD14" s="126"/>
    </row>
    <row r="15" spans="1:30" ht="18.75">
      <c r="A15" s="59" t="s">
        <v>67</v>
      </c>
      <c r="B15" s="59"/>
      <c r="C15" s="63">
        <v>6000000</v>
      </c>
      <c r="D15" s="60"/>
      <c r="E15" s="63">
        <v>20773259533</v>
      </c>
      <c r="F15" s="50"/>
      <c r="G15" s="63">
        <v>17016147900</v>
      </c>
      <c r="H15" s="50"/>
      <c r="I15" s="63">
        <v>0</v>
      </c>
      <c r="J15" s="63">
        <v>0</v>
      </c>
      <c r="K15" s="66"/>
      <c r="L15" s="68">
        <v>0</v>
      </c>
      <c r="M15" s="63">
        <v>0</v>
      </c>
      <c r="O15" s="63">
        <v>6000000</v>
      </c>
      <c r="P15" s="50"/>
      <c r="Q15" s="63">
        <v>3133</v>
      </c>
      <c r="R15" s="50"/>
      <c r="S15" s="63">
        <v>20773259533</v>
      </c>
      <c r="T15" s="50"/>
      <c r="U15" s="63">
        <v>18686151900</v>
      </c>
      <c r="V15" s="50"/>
      <c r="W15" s="187">
        <f t="shared" si="0"/>
        <v>2.3356517854481038E-2</v>
      </c>
      <c r="Y15" s="166"/>
      <c r="Z15" s="165"/>
      <c r="AA15" s="124"/>
      <c r="AB15" s="165"/>
      <c r="AC15" s="126"/>
      <c r="AD15" s="126"/>
    </row>
    <row r="16" spans="1:30" ht="18.75">
      <c r="A16" s="59" t="s">
        <v>68</v>
      </c>
      <c r="B16" s="59"/>
      <c r="C16" s="63">
        <v>17707492</v>
      </c>
      <c r="D16" s="60"/>
      <c r="E16" s="63">
        <v>77676660880</v>
      </c>
      <c r="F16" s="50"/>
      <c r="G16" s="63">
        <v>70197304101.328796</v>
      </c>
      <c r="H16" s="50"/>
      <c r="I16" s="63">
        <v>2000000</v>
      </c>
      <c r="J16" s="63">
        <v>8317194960</v>
      </c>
      <c r="K16" s="66"/>
      <c r="L16" s="68">
        <v>0</v>
      </c>
      <c r="M16" s="63">
        <v>0</v>
      </c>
      <c r="O16" s="63">
        <v>19707492</v>
      </c>
      <c r="P16" s="50"/>
      <c r="Q16" s="63">
        <v>4080</v>
      </c>
      <c r="R16" s="50"/>
      <c r="S16" s="63">
        <v>85993855840</v>
      </c>
      <c r="T16" s="50"/>
      <c r="U16" s="63">
        <v>79928148284.207993</v>
      </c>
      <c r="V16" s="50"/>
      <c r="W16" s="187">
        <f t="shared" si="0"/>
        <v>9.990517215455752E-2</v>
      </c>
      <c r="Y16" s="166"/>
      <c r="Z16" s="165"/>
      <c r="AA16" s="124"/>
      <c r="AB16" s="165"/>
      <c r="AC16" s="126"/>
      <c r="AD16" s="126"/>
    </row>
    <row r="17" spans="1:30" ht="18.75">
      <c r="A17" s="59" t="s">
        <v>69</v>
      </c>
      <c r="B17" s="59"/>
      <c r="C17" s="63">
        <v>28238976</v>
      </c>
      <c r="D17" s="60"/>
      <c r="E17" s="63">
        <v>79329125361</v>
      </c>
      <c r="F17" s="50"/>
      <c r="G17" s="63">
        <v>68352773215.968002</v>
      </c>
      <c r="H17" s="50"/>
      <c r="I17" s="63">
        <v>0</v>
      </c>
      <c r="J17" s="63">
        <v>0</v>
      </c>
      <c r="K17" s="66"/>
      <c r="L17" s="68">
        <v>0</v>
      </c>
      <c r="M17" s="63">
        <v>0</v>
      </c>
      <c r="O17" s="63">
        <v>28238976</v>
      </c>
      <c r="P17" s="50"/>
      <c r="Q17" s="63">
        <v>2476</v>
      </c>
      <c r="R17" s="50"/>
      <c r="S17" s="63">
        <v>79329125361</v>
      </c>
      <c r="T17" s="50"/>
      <c r="U17" s="63">
        <v>69503682333.772797</v>
      </c>
      <c r="V17" s="50"/>
      <c r="W17" s="187">
        <f t="shared" si="0"/>
        <v>8.6875243553004758E-2</v>
      </c>
      <c r="Y17" s="166"/>
      <c r="Z17" s="165"/>
      <c r="AA17" s="124"/>
      <c r="AB17" s="165"/>
      <c r="AC17" s="126"/>
      <c r="AD17" s="126"/>
    </row>
    <row r="18" spans="1:30" ht="18.75">
      <c r="A18" s="59" t="s">
        <v>70</v>
      </c>
      <c r="B18" s="59"/>
      <c r="C18" s="63">
        <v>286461</v>
      </c>
      <c r="D18" s="60"/>
      <c r="E18" s="63">
        <v>6880817598</v>
      </c>
      <c r="F18" s="50"/>
      <c r="G18" s="63">
        <v>5353423272.54</v>
      </c>
      <c r="H18" s="50"/>
      <c r="I18" s="63">
        <v>0</v>
      </c>
      <c r="J18" s="63">
        <v>0</v>
      </c>
      <c r="K18" s="66"/>
      <c r="L18" s="68">
        <v>0</v>
      </c>
      <c r="M18" s="63">
        <v>0</v>
      </c>
      <c r="O18" s="63">
        <v>286461</v>
      </c>
      <c r="P18" s="50"/>
      <c r="Q18" s="63">
        <v>15890</v>
      </c>
      <c r="R18" s="50"/>
      <c r="S18" s="63">
        <v>6880817598</v>
      </c>
      <c r="T18" s="50"/>
      <c r="U18" s="63">
        <v>4524781691.5244999</v>
      </c>
      <c r="V18" s="50"/>
      <c r="W18" s="187">
        <f t="shared" si="0"/>
        <v>5.655693314026892E-3</v>
      </c>
      <c r="Y18" s="166"/>
      <c r="Z18" s="165"/>
      <c r="AA18" s="124"/>
      <c r="AB18" s="165"/>
      <c r="AC18" s="126"/>
      <c r="AD18" s="126"/>
    </row>
    <row r="19" spans="1:30" ht="18.75">
      <c r="A19" s="59" t="s">
        <v>79</v>
      </c>
      <c r="B19" s="59"/>
      <c r="C19" s="63">
        <v>5000000</v>
      </c>
      <c r="D19" s="60"/>
      <c r="E19" s="63">
        <v>33038190292</v>
      </c>
      <c r="F19" s="50"/>
      <c r="G19" s="63">
        <v>29125665000</v>
      </c>
      <c r="H19" s="50"/>
      <c r="I19" s="63">
        <v>3000000</v>
      </c>
      <c r="J19" s="63">
        <v>17881789757</v>
      </c>
      <c r="K19" s="66"/>
      <c r="L19" s="68">
        <v>0</v>
      </c>
      <c r="M19" s="63">
        <v>0</v>
      </c>
      <c r="O19" s="63">
        <v>8000000</v>
      </c>
      <c r="P19" s="50"/>
      <c r="Q19" s="63">
        <v>5600</v>
      </c>
      <c r="R19" s="50"/>
      <c r="S19" s="63">
        <v>50919980049</v>
      </c>
      <c r="T19" s="50"/>
      <c r="U19" s="63">
        <v>44533440000</v>
      </c>
      <c r="V19" s="50"/>
      <c r="W19" s="187">
        <f t="shared" si="0"/>
        <v>5.5664006802891297E-2</v>
      </c>
      <c r="Y19" s="166"/>
      <c r="Z19" s="165"/>
      <c r="AA19" s="124"/>
      <c r="AB19" s="165"/>
      <c r="AC19" s="126"/>
      <c r="AD19" s="126"/>
    </row>
    <row r="20" spans="1:30" ht="18.75">
      <c r="A20" s="59" t="s">
        <v>72</v>
      </c>
      <c r="B20" s="59"/>
      <c r="C20" s="63">
        <v>4000000</v>
      </c>
      <c r="D20" s="60"/>
      <c r="E20" s="63">
        <v>18617260670</v>
      </c>
      <c r="F20" s="50"/>
      <c r="G20" s="63">
        <v>15491275200</v>
      </c>
      <c r="H20" s="50"/>
      <c r="I20" s="63">
        <v>3000000</v>
      </c>
      <c r="J20" s="63">
        <v>11846538483</v>
      </c>
      <c r="K20" s="66"/>
      <c r="L20" s="68">
        <v>0</v>
      </c>
      <c r="M20" s="63">
        <v>0</v>
      </c>
      <c r="O20" s="63">
        <v>7000000</v>
      </c>
      <c r="P20" s="50"/>
      <c r="Q20" s="63">
        <v>3687</v>
      </c>
      <c r="R20" s="50"/>
      <c r="S20" s="63">
        <v>30463799153</v>
      </c>
      <c r="T20" s="50"/>
      <c r="U20" s="63">
        <v>25655436450</v>
      </c>
      <c r="V20" s="50"/>
      <c r="W20" s="187">
        <f t="shared" si="0"/>
        <v>3.2067686419103153E-2</v>
      </c>
      <c r="Y20" s="166"/>
      <c r="Z20" s="165"/>
      <c r="AA20" s="124"/>
      <c r="AB20" s="165"/>
      <c r="AC20" s="126"/>
      <c r="AD20" s="126"/>
    </row>
    <row r="21" spans="1:30" ht="18.75">
      <c r="A21" s="59" t="s">
        <v>73</v>
      </c>
      <c r="B21" s="59"/>
      <c r="C21" s="63">
        <v>6000000</v>
      </c>
      <c r="D21" s="60"/>
      <c r="E21" s="63">
        <v>30328118300</v>
      </c>
      <c r="F21" s="50"/>
      <c r="G21" s="63">
        <v>28115710200</v>
      </c>
      <c r="H21" s="50"/>
      <c r="I21" s="63">
        <v>0</v>
      </c>
      <c r="J21" s="63">
        <v>0</v>
      </c>
      <c r="K21" s="66"/>
      <c r="L21" s="68">
        <v>0</v>
      </c>
      <c r="M21" s="63">
        <v>0</v>
      </c>
      <c r="O21" s="63">
        <v>6000000</v>
      </c>
      <c r="P21" s="50"/>
      <c r="Q21" s="63">
        <v>4790</v>
      </c>
      <c r="R21" s="50"/>
      <c r="S21" s="63">
        <v>30328118300</v>
      </c>
      <c r="T21" s="50"/>
      <c r="U21" s="63">
        <v>28568997000</v>
      </c>
      <c r="V21" s="50"/>
      <c r="W21" s="187">
        <f t="shared" si="0"/>
        <v>3.5709454364176246E-2</v>
      </c>
      <c r="Y21" s="166"/>
      <c r="Z21" s="165"/>
      <c r="AA21" s="124"/>
      <c r="AB21" s="165"/>
      <c r="AC21" s="126"/>
      <c r="AD21" s="126"/>
    </row>
    <row r="22" spans="1:30" ht="18.75">
      <c r="A22" s="59" t="s">
        <v>80</v>
      </c>
      <c r="B22" s="59"/>
      <c r="C22" s="63">
        <v>53000000</v>
      </c>
      <c r="D22" s="60"/>
      <c r="E22" s="63">
        <v>100791917600</v>
      </c>
      <c r="F22" s="50"/>
      <c r="G22" s="63">
        <v>80765568450</v>
      </c>
      <c r="H22" s="50"/>
      <c r="I22" s="63">
        <v>899976</v>
      </c>
      <c r="J22" s="63">
        <v>1486338428</v>
      </c>
      <c r="K22" s="66"/>
      <c r="L22" s="68">
        <v>0</v>
      </c>
      <c r="M22" s="63">
        <v>0</v>
      </c>
      <c r="O22" s="63">
        <v>53899976</v>
      </c>
      <c r="P22" s="50"/>
      <c r="Q22" s="63">
        <v>1707</v>
      </c>
      <c r="R22" s="50"/>
      <c r="S22" s="63">
        <v>102278256028</v>
      </c>
      <c r="T22" s="50"/>
      <c r="U22" s="63">
        <v>91459815840.759598</v>
      </c>
      <c r="V22" s="50"/>
      <c r="W22" s="187">
        <f t="shared" si="0"/>
        <v>0.11431903331858548</v>
      </c>
      <c r="Y22" s="166"/>
      <c r="Z22" s="165"/>
      <c r="AA22" s="124"/>
      <c r="AB22" s="165"/>
      <c r="AC22" s="126"/>
      <c r="AD22" s="126"/>
    </row>
    <row r="23" spans="1:30" ht="18.75">
      <c r="A23" s="59" t="s">
        <v>75</v>
      </c>
      <c r="B23" s="59"/>
      <c r="C23" s="63">
        <v>10000000</v>
      </c>
      <c r="D23" s="60"/>
      <c r="E23" s="63">
        <v>47541499073</v>
      </c>
      <c r="F23" s="50"/>
      <c r="G23" s="63">
        <v>37276875000</v>
      </c>
      <c r="H23" s="50"/>
      <c r="I23" s="63">
        <v>0</v>
      </c>
      <c r="J23" s="63">
        <v>0</v>
      </c>
      <c r="K23" s="66"/>
      <c r="L23" s="68">
        <v>0</v>
      </c>
      <c r="M23" s="63">
        <v>0</v>
      </c>
      <c r="O23" s="63">
        <v>10000000</v>
      </c>
      <c r="P23" s="50"/>
      <c r="Q23" s="63">
        <v>3460</v>
      </c>
      <c r="R23" s="50"/>
      <c r="S23" s="63">
        <v>47541499073</v>
      </c>
      <c r="T23" s="50"/>
      <c r="U23" s="63">
        <v>34394130000</v>
      </c>
      <c r="V23" s="50"/>
      <c r="W23" s="187">
        <f t="shared" si="0"/>
        <v>4.2990505254018721E-2</v>
      </c>
      <c r="Y23" s="166"/>
      <c r="Z23" s="165"/>
      <c r="AA23" s="124"/>
      <c r="AB23" s="165"/>
      <c r="AC23" s="126"/>
      <c r="AD23" s="126"/>
    </row>
    <row r="24" spans="1:30" ht="18.75">
      <c r="A24" s="59" t="s">
        <v>76</v>
      </c>
      <c r="B24" s="59"/>
      <c r="C24" s="63">
        <v>4000000</v>
      </c>
      <c r="D24" s="60"/>
      <c r="E24" s="63">
        <v>28406336500</v>
      </c>
      <c r="F24" s="50"/>
      <c r="G24" s="63">
        <v>27356256000</v>
      </c>
      <c r="H24" s="50"/>
      <c r="I24" s="63">
        <v>0</v>
      </c>
      <c r="J24" s="63">
        <v>0</v>
      </c>
      <c r="K24" s="66"/>
      <c r="L24" s="68">
        <v>0</v>
      </c>
      <c r="M24" s="63">
        <v>0</v>
      </c>
      <c r="O24" s="63">
        <v>4000000</v>
      </c>
      <c r="P24" s="50"/>
      <c r="Q24" s="63">
        <v>7660</v>
      </c>
      <c r="R24" s="50"/>
      <c r="S24" s="63">
        <v>28406336500</v>
      </c>
      <c r="T24" s="50"/>
      <c r="U24" s="63">
        <v>30457692000</v>
      </c>
      <c r="V24" s="50"/>
      <c r="W24" s="187">
        <f t="shared" si="0"/>
        <v>3.8070204652691723E-2</v>
      </c>
      <c r="Y24" s="166"/>
      <c r="Z24" s="165"/>
      <c r="AA24" s="124"/>
      <c r="AB24" s="165"/>
      <c r="AC24" s="126"/>
      <c r="AD24" s="126"/>
    </row>
    <row r="25" spans="1:30" ht="18.75">
      <c r="A25" s="59" t="s">
        <v>77</v>
      </c>
      <c r="B25" s="59"/>
      <c r="C25" s="63">
        <v>2570695</v>
      </c>
      <c r="D25" s="60"/>
      <c r="E25" s="63">
        <v>10194245228</v>
      </c>
      <c r="F25" s="50"/>
      <c r="G25" s="63">
        <v>7885962439.6184998</v>
      </c>
      <c r="H25" s="50"/>
      <c r="I25" s="63">
        <v>0</v>
      </c>
      <c r="J25" s="63">
        <v>0</v>
      </c>
      <c r="K25" s="66"/>
      <c r="L25" s="68">
        <v>0</v>
      </c>
      <c r="M25" s="63">
        <v>0</v>
      </c>
      <c r="O25" s="63">
        <v>2570695</v>
      </c>
      <c r="P25" s="50"/>
      <c r="Q25" s="63">
        <v>3699</v>
      </c>
      <c r="R25" s="50"/>
      <c r="S25" s="63">
        <v>10194245228</v>
      </c>
      <c r="T25" s="50"/>
      <c r="U25" s="63">
        <v>9452422250.2102509</v>
      </c>
      <c r="V25" s="50"/>
      <c r="W25" s="187">
        <f t="shared" si="0"/>
        <v>1.181493494415667E-2</v>
      </c>
      <c r="Y25" s="166"/>
      <c r="Z25" s="165"/>
      <c r="AA25" s="124"/>
      <c r="AB25" s="165"/>
      <c r="AC25" s="126"/>
      <c r="AD25" s="126"/>
    </row>
    <row r="26" spans="1:30" ht="19.5" thickBot="1">
      <c r="A26" s="71" t="s">
        <v>78</v>
      </c>
      <c r="B26" s="59"/>
      <c r="C26" s="63">
        <v>0</v>
      </c>
      <c r="D26" s="70"/>
      <c r="E26" s="64">
        <v>0</v>
      </c>
      <c r="F26" s="43"/>
      <c r="G26" s="64">
        <v>0</v>
      </c>
      <c r="H26" s="44"/>
      <c r="I26" s="64">
        <v>3125000</v>
      </c>
      <c r="J26" s="64">
        <v>7866698974</v>
      </c>
      <c r="K26" s="53"/>
      <c r="L26" s="69">
        <v>-762500</v>
      </c>
      <c r="M26" s="64">
        <v>2649839089</v>
      </c>
      <c r="O26" s="64">
        <v>2362500</v>
      </c>
      <c r="P26" s="50"/>
      <c r="Q26" s="64">
        <v>2743</v>
      </c>
      <c r="R26" s="50"/>
      <c r="S26" s="193">
        <v>5947224425</v>
      </c>
      <c r="T26" s="50"/>
      <c r="U26" s="64">
        <v>6441779491.875</v>
      </c>
      <c r="V26" s="52"/>
      <c r="W26" s="188">
        <f>U26/800040143673</f>
        <v>8.0518203277908824E-3</v>
      </c>
      <c r="Y26" s="166"/>
      <c r="Z26" s="165"/>
      <c r="AA26" s="124"/>
      <c r="AB26" s="165"/>
      <c r="AC26" s="126"/>
      <c r="AD26" s="126"/>
    </row>
    <row r="27" spans="1:30" ht="18.75" thickBot="1">
      <c r="B27" s="71"/>
      <c r="C27" s="172" t="s">
        <v>2</v>
      </c>
      <c r="D27" s="173"/>
      <c r="E27" s="171">
        <f>SUM(E10:E26)</f>
        <v>872818092334</v>
      </c>
      <c r="F27" s="173"/>
      <c r="G27" s="174">
        <f>SUM(G10:G26)</f>
        <v>729233455946.95532</v>
      </c>
      <c r="H27" s="175"/>
      <c r="I27" s="171">
        <f>SUM(I10:I26)</f>
        <v>12024976</v>
      </c>
      <c r="J27" s="171">
        <f>SUM(J10:J26)</f>
        <v>47398560602</v>
      </c>
      <c r="K27" s="9"/>
      <c r="L27" s="176">
        <f>SUM(L10:L26)</f>
        <v>-1317500</v>
      </c>
      <c r="M27" s="171">
        <f>SUM(M10:M26)</f>
        <v>7582017040</v>
      </c>
      <c r="N27" s="9"/>
      <c r="O27" s="172" t="s">
        <v>2</v>
      </c>
      <c r="P27" s="173"/>
      <c r="Q27" s="172" t="s">
        <v>2</v>
      </c>
      <c r="R27" s="173"/>
      <c r="S27" s="171">
        <f>SUM(S10:S26)</f>
        <v>913693572115</v>
      </c>
      <c r="T27" s="173"/>
      <c r="U27" s="174">
        <f>SUM(U10:U26)</f>
        <v>759601453162.35022</v>
      </c>
      <c r="V27" s="175"/>
      <c r="W27" s="194">
        <f>SUM(W10:W26)</f>
        <v>0.94945417323061443</v>
      </c>
      <c r="Y27" s="136"/>
      <c r="Z27" s="125"/>
      <c r="AC27" s="168"/>
      <c r="AD27" s="126"/>
    </row>
    <row r="28" spans="1:30" ht="16.5" thickTop="1"/>
    <row r="29" spans="1:30"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</row>
    <row r="30" spans="1:30">
      <c r="C30" s="220"/>
      <c r="D30" s="220"/>
      <c r="E30" s="220"/>
      <c r="F30" s="220"/>
      <c r="G30" s="220"/>
      <c r="H30" s="190"/>
      <c r="I30" s="220"/>
      <c r="J30" s="220"/>
      <c r="K30" s="220"/>
      <c r="L30" s="220"/>
      <c r="M30" s="220"/>
      <c r="N30" s="190"/>
      <c r="O30" s="205"/>
      <c r="P30" s="205"/>
      <c r="Q30" s="205"/>
      <c r="R30" s="205"/>
      <c r="S30" s="206"/>
      <c r="T30" s="205"/>
      <c r="U30" s="205"/>
      <c r="V30" s="190"/>
      <c r="W30" s="190"/>
      <c r="X30" s="190"/>
      <c r="Y30" s="124"/>
    </row>
    <row r="31" spans="1:30"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24"/>
    </row>
    <row r="32" spans="1:30"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207"/>
      <c r="T32" s="190"/>
      <c r="U32" s="190"/>
      <c r="V32" s="190"/>
      <c r="W32" s="190"/>
      <c r="X32" s="190"/>
      <c r="Y32" s="165"/>
    </row>
    <row r="33" spans="3:30"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207"/>
      <c r="T33" s="190"/>
      <c r="U33" s="190"/>
      <c r="V33" s="190"/>
      <c r="W33" s="190"/>
      <c r="X33" s="190"/>
    </row>
    <row r="35" spans="3:30">
      <c r="AD35" s="168"/>
    </row>
    <row r="36" spans="3:30">
      <c r="S36" s="170"/>
    </row>
    <row r="37" spans="3:30">
      <c r="S37" s="170"/>
    </row>
  </sheetData>
  <mergeCells count="28">
    <mergeCell ref="A6:W6"/>
    <mergeCell ref="C30:G30"/>
    <mergeCell ref="I30:M30"/>
    <mergeCell ref="W8:W9"/>
    <mergeCell ref="I8:J8"/>
    <mergeCell ref="L8:M8"/>
    <mergeCell ref="O8:O9"/>
    <mergeCell ref="P8:P9"/>
    <mergeCell ref="Q8:Q9"/>
    <mergeCell ref="S8:S9"/>
    <mergeCell ref="G8:G9"/>
    <mergeCell ref="C7:G7"/>
    <mergeCell ref="I7:M7"/>
    <mergeCell ref="O7:W7"/>
    <mergeCell ref="A8:A9"/>
    <mergeCell ref="A1:W1"/>
    <mergeCell ref="A2:W2"/>
    <mergeCell ref="A3:W3"/>
    <mergeCell ref="A4:W4"/>
    <mergeCell ref="A5:W5"/>
    <mergeCell ref="U8:U9"/>
    <mergeCell ref="B8:B9"/>
    <mergeCell ref="V8:V9"/>
    <mergeCell ref="C8:C9"/>
    <mergeCell ref="D8:D9"/>
    <mergeCell ref="E8:E9"/>
    <mergeCell ref="F8:F9"/>
    <mergeCell ref="T8:T9"/>
  </mergeCells>
  <pageMargins left="0.7" right="0.7" top="0.75" bottom="0.75" header="0.3" footer="0.3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2"/>
  <sheetViews>
    <sheetView rightToLeft="1" view="pageBreakPreview" zoomScale="90" zoomScaleNormal="100" zoomScaleSheetLayoutView="90" workbookViewId="0">
      <selection activeCell="A9" sqref="A9"/>
    </sheetView>
  </sheetViews>
  <sheetFormatPr defaultColWidth="9.140625" defaultRowHeight="15.75"/>
  <cols>
    <col min="1" max="1" width="62.5703125" style="3" customWidth="1"/>
    <col min="2" max="2" width="0.7109375" style="3" customWidth="1"/>
    <col min="3" max="3" width="25.140625" style="3" customWidth="1"/>
    <col min="4" max="4" width="0.7109375" style="3" customWidth="1"/>
    <col min="5" max="5" width="18.7109375" style="3" customWidth="1"/>
    <col min="6" max="6" width="0.7109375" style="3" customWidth="1"/>
    <col min="7" max="7" width="20.7109375" style="3" customWidth="1"/>
    <col min="8" max="8" width="0.85546875" style="3" customWidth="1"/>
    <col min="9" max="9" width="18.5703125" style="3" customWidth="1"/>
    <col min="10" max="10" width="0.7109375" style="3" customWidth="1"/>
    <col min="11" max="11" width="13.42578125" style="3" customWidth="1"/>
    <col min="12" max="12" width="4.28515625" style="3" customWidth="1"/>
    <col min="13" max="13" width="0.42578125" style="3" customWidth="1"/>
    <col min="14" max="14" width="15.7109375" style="3" customWidth="1"/>
    <col min="15" max="15" width="4.28515625" style="3" customWidth="1"/>
    <col min="16" max="16" width="0.42578125" style="3" customWidth="1"/>
    <col min="17" max="17" width="10.5703125" style="3" customWidth="1"/>
    <col min="18" max="18" width="0.5703125" style="3" customWidth="1"/>
    <col min="19" max="19" width="11.5703125" style="3" customWidth="1"/>
    <col min="20" max="16384" width="9.140625" style="3"/>
  </cols>
  <sheetData>
    <row r="1" spans="1:19" ht="21">
      <c r="A1" s="217" t="s">
        <v>106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39"/>
      <c r="M1" s="39"/>
      <c r="N1" s="39"/>
      <c r="O1" s="39"/>
      <c r="P1" s="39"/>
      <c r="Q1" s="39"/>
      <c r="R1" s="39"/>
      <c r="S1" s="39"/>
    </row>
    <row r="2" spans="1:19" ht="21">
      <c r="A2" s="217" t="s">
        <v>53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39"/>
      <c r="M2" s="39"/>
      <c r="N2" s="39"/>
      <c r="O2" s="39"/>
      <c r="P2" s="39"/>
      <c r="Q2" s="39"/>
      <c r="R2" s="39"/>
      <c r="S2" s="39"/>
    </row>
    <row r="3" spans="1:19" ht="21">
      <c r="A3" s="217" t="s">
        <v>105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39"/>
      <c r="M3" s="39"/>
      <c r="N3" s="39"/>
      <c r="O3" s="39"/>
      <c r="P3" s="39"/>
      <c r="Q3" s="39"/>
      <c r="R3" s="39"/>
      <c r="S3" s="39"/>
    </row>
    <row r="4" spans="1:19" ht="25.5">
      <c r="A4" s="218" t="s">
        <v>60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0"/>
      <c r="M4" s="20"/>
      <c r="N4" s="20"/>
      <c r="O4" s="20"/>
      <c r="P4" s="20"/>
      <c r="Q4" s="20"/>
      <c r="R4" s="20"/>
      <c r="S4" s="20"/>
    </row>
    <row r="5" spans="1:19" ht="17.25" customHeight="1" thickBot="1">
      <c r="C5" s="1"/>
      <c r="D5" s="1"/>
      <c r="E5" s="1"/>
      <c r="F5" s="1"/>
      <c r="G5" s="1"/>
      <c r="H5" s="1"/>
      <c r="I5" s="1"/>
      <c r="J5" s="1"/>
      <c r="K5" s="1"/>
    </row>
    <row r="6" spans="1:19" ht="18.75" customHeight="1" thickBot="1">
      <c r="A6" s="169"/>
      <c r="C6" s="48" t="s">
        <v>82</v>
      </c>
      <c r="D6" s="5"/>
      <c r="E6" s="222" t="s">
        <v>8</v>
      </c>
      <c r="F6" s="222"/>
      <c r="G6" s="222"/>
      <c r="I6" s="221" t="s">
        <v>81</v>
      </c>
      <c r="J6" s="221"/>
      <c r="K6" s="221"/>
    </row>
    <row r="7" spans="1:19" ht="24" customHeight="1">
      <c r="A7" s="216" t="s">
        <v>9</v>
      </c>
      <c r="B7" s="13"/>
      <c r="C7" s="223" t="s">
        <v>7</v>
      </c>
      <c r="D7" s="13"/>
      <c r="E7" s="224" t="s">
        <v>31</v>
      </c>
      <c r="F7" s="72"/>
      <c r="G7" s="224" t="s">
        <v>32</v>
      </c>
      <c r="I7" s="213" t="s">
        <v>7</v>
      </c>
      <c r="J7" s="211"/>
      <c r="K7" s="209" t="s">
        <v>21</v>
      </c>
    </row>
    <row r="8" spans="1:19" ht="29.25" customHeight="1" thickBot="1">
      <c r="A8" s="210"/>
      <c r="B8" s="13"/>
      <c r="C8" s="215"/>
      <c r="D8" s="13"/>
      <c r="E8" s="225"/>
      <c r="F8" s="73"/>
      <c r="G8" s="225"/>
      <c r="I8" s="215"/>
      <c r="J8" s="211"/>
      <c r="K8" s="211"/>
      <c r="N8" s="124"/>
    </row>
    <row r="9" spans="1:19" ht="18.75">
      <c r="A9" s="74" t="s">
        <v>83</v>
      </c>
      <c r="B9" s="74"/>
      <c r="C9" s="62">
        <v>48736154505</v>
      </c>
      <c r="D9" s="15"/>
      <c r="E9" s="62">
        <v>27096119921</v>
      </c>
      <c r="F9" s="51"/>
      <c r="G9" s="62">
        <v>75319585738</v>
      </c>
      <c r="H9" s="53"/>
      <c r="I9" s="62">
        <f>C9+E9-G9</f>
        <v>512688688</v>
      </c>
      <c r="J9" s="14"/>
      <c r="K9" s="78">
        <f>I9/800040143673</f>
        <v>6.4082870347759819E-4</v>
      </c>
      <c r="N9" s="124"/>
    </row>
    <row r="10" spans="1:19" ht="18.75">
      <c r="A10" s="75" t="s">
        <v>84</v>
      </c>
      <c r="B10" s="75"/>
      <c r="C10" s="63">
        <v>9000000000</v>
      </c>
      <c r="D10" s="15"/>
      <c r="E10" s="63">
        <v>0</v>
      </c>
      <c r="F10" s="49"/>
      <c r="G10" s="63">
        <v>7500000000</v>
      </c>
      <c r="H10" s="53"/>
      <c r="I10" s="113">
        <f t="shared" ref="I10:I11" si="0">C10+E10-G10</f>
        <v>1500000000</v>
      </c>
      <c r="J10" s="50"/>
      <c r="K10" s="127">
        <f t="shared" ref="K10:K11" si="1">I10/800040143673</f>
        <v>1.8749059179874032E-3</v>
      </c>
      <c r="N10" s="126"/>
    </row>
    <row r="11" spans="1:19" ht="19.5" thickBot="1">
      <c r="A11" s="77" t="s">
        <v>85</v>
      </c>
      <c r="B11" s="77"/>
      <c r="C11" s="64">
        <v>23300000000</v>
      </c>
      <c r="D11" s="15"/>
      <c r="E11" s="64">
        <v>0</v>
      </c>
      <c r="F11" s="49"/>
      <c r="G11" s="64">
        <v>17950000000</v>
      </c>
      <c r="H11" s="53"/>
      <c r="I11" s="113">
        <f t="shared" si="0"/>
        <v>5350000000</v>
      </c>
      <c r="J11" s="50"/>
      <c r="K11" s="127">
        <f t="shared" si="1"/>
        <v>6.6871644408217383E-3</v>
      </c>
      <c r="N11" s="126"/>
    </row>
    <row r="12" spans="1:19" ht="19.5" thickBot="1">
      <c r="A12" s="13" t="s">
        <v>3</v>
      </c>
      <c r="B12" s="13"/>
      <c r="C12" s="65">
        <f>SUM(C9:C11)</f>
        <v>81036154505</v>
      </c>
      <c r="D12" s="15"/>
      <c r="E12" s="65">
        <f>SUM(E9:E11)</f>
        <v>27096119921</v>
      </c>
      <c r="F12" s="16"/>
      <c r="G12" s="65">
        <f>SUM(G9:G11)</f>
        <v>100769585738</v>
      </c>
      <c r="I12" s="65">
        <f>SUM(I9:I11)</f>
        <v>7362688688</v>
      </c>
      <c r="J12" s="14"/>
      <c r="K12" s="195">
        <f>SUM(K9:K11)</f>
        <v>9.2028990622867388E-3</v>
      </c>
    </row>
    <row r="13" spans="1:19" ht="16.5" thickTop="1"/>
    <row r="15" spans="1:19">
      <c r="A15" s="190"/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</row>
    <row r="16" spans="1:19">
      <c r="A16" s="190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</row>
    <row r="17" spans="1:13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</row>
    <row r="18" spans="1:13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</row>
    <row r="19" spans="1:13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</row>
    <row r="20" spans="1:13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</row>
    <row r="21" spans="1:13">
      <c r="A21" s="190"/>
      <c r="B21" s="190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</row>
    <row r="22" spans="1:13">
      <c r="A22" s="190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</row>
  </sheetData>
  <mergeCells count="13">
    <mergeCell ref="I6:K6"/>
    <mergeCell ref="I7:I8"/>
    <mergeCell ref="J7:J8"/>
    <mergeCell ref="A1:K1"/>
    <mergeCell ref="A2:K2"/>
    <mergeCell ref="A3:K3"/>
    <mergeCell ref="A4:K4"/>
    <mergeCell ref="E6:G6"/>
    <mergeCell ref="A7:A8"/>
    <mergeCell ref="C7:C8"/>
    <mergeCell ref="E7:E8"/>
    <mergeCell ref="G7:G8"/>
    <mergeCell ref="K7:K8"/>
  </mergeCells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"/>
  <sheetViews>
    <sheetView rightToLeft="1" view="pageBreakPreview" zoomScaleNormal="100" zoomScaleSheetLayoutView="100" workbookViewId="0">
      <selection activeCell="A6" sqref="A6"/>
    </sheetView>
  </sheetViews>
  <sheetFormatPr defaultRowHeight="15"/>
  <cols>
    <col min="1" max="1" width="60.140625" style="21" customWidth="1"/>
    <col min="2" max="2" width="1" style="21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6.7109375" customWidth="1"/>
    <col min="10" max="10" width="2.7109375" customWidth="1"/>
  </cols>
  <sheetData>
    <row r="1" spans="1:23" ht="21">
      <c r="A1" s="226" t="s">
        <v>106</v>
      </c>
      <c r="B1" s="226"/>
      <c r="C1" s="226"/>
      <c r="D1" s="226"/>
      <c r="E1" s="226"/>
      <c r="F1" s="226"/>
      <c r="G1" s="226"/>
      <c r="H1" s="226"/>
      <c r="I1" s="226"/>
    </row>
    <row r="2" spans="1:23" ht="21">
      <c r="A2" s="226" t="s">
        <v>57</v>
      </c>
      <c r="B2" s="226"/>
      <c r="C2" s="226"/>
      <c r="D2" s="226"/>
      <c r="E2" s="226"/>
      <c r="F2" s="226"/>
      <c r="G2" s="226"/>
      <c r="H2" s="226"/>
      <c r="I2" s="226"/>
    </row>
    <row r="3" spans="1:23" ht="21">
      <c r="A3" s="226" t="s">
        <v>105</v>
      </c>
      <c r="B3" s="226"/>
      <c r="C3" s="226"/>
      <c r="D3" s="226"/>
      <c r="E3" s="226"/>
      <c r="F3" s="226"/>
      <c r="G3" s="226"/>
      <c r="H3" s="226"/>
      <c r="I3" s="226"/>
    </row>
    <row r="4" spans="1:23" ht="25.5">
      <c r="A4" s="218" t="s">
        <v>26</v>
      </c>
      <c r="B4" s="218"/>
      <c r="C4" s="218"/>
      <c r="D4" s="218"/>
      <c r="E4" s="218"/>
      <c r="F4" s="218"/>
      <c r="G4" s="218"/>
      <c r="H4" s="218"/>
      <c r="I4" s="218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18.75" thickBot="1">
      <c r="A5" s="26" t="s">
        <v>33</v>
      </c>
      <c r="B5" s="22"/>
      <c r="C5" s="23" t="s">
        <v>34</v>
      </c>
      <c r="D5" s="24"/>
      <c r="E5" s="23" t="s">
        <v>7</v>
      </c>
      <c r="F5" s="24"/>
      <c r="G5" s="23" t="s">
        <v>18</v>
      </c>
      <c r="H5" s="24"/>
      <c r="I5" s="23" t="s">
        <v>59</v>
      </c>
    </row>
    <row r="6" spans="1:23" ht="25.5">
      <c r="A6" s="27" t="s">
        <v>49</v>
      </c>
      <c r="B6" s="27"/>
      <c r="C6" s="33" t="s">
        <v>54</v>
      </c>
      <c r="D6" s="25"/>
      <c r="E6" s="62">
        <f>'درآمد سرمایه گذاری در سهام '!I28</f>
        <v>6157079081</v>
      </c>
      <c r="F6" s="148"/>
      <c r="G6" s="149">
        <f>E6/$E$9</f>
        <v>0.92510782037485761</v>
      </c>
      <c r="H6" s="150"/>
      <c r="I6" s="133">
        <f>E6/800040143673</f>
        <v>7.6959626709888944E-3</v>
      </c>
      <c r="K6" s="137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25.5">
      <c r="A7" s="27" t="s">
        <v>50</v>
      </c>
      <c r="B7" s="27"/>
      <c r="C7" s="33" t="s">
        <v>55</v>
      </c>
      <c r="D7" s="25"/>
      <c r="E7" s="63">
        <f>'درآمد سپرده بانکی'!C12</f>
        <v>388834378</v>
      </c>
      <c r="F7" s="148"/>
      <c r="G7" s="151">
        <f t="shared" ref="G7:G8" si="0">E7/$E$9</f>
        <v>5.8422787686522724E-2</v>
      </c>
      <c r="H7" s="150"/>
      <c r="I7" s="134">
        <f t="shared" ref="I7:I8" si="1">E7/800040143673</f>
        <v>4.8601858428610063E-4</v>
      </c>
      <c r="J7" s="20"/>
      <c r="K7" s="137"/>
      <c r="L7" s="20"/>
      <c r="M7" s="20"/>
      <c r="N7" s="20"/>
      <c r="O7" s="20"/>
      <c r="P7" s="20"/>
      <c r="Q7" s="20"/>
      <c r="R7" s="20"/>
      <c r="S7" s="20"/>
    </row>
    <row r="8" spans="1:23" ht="26.25" thickBot="1">
      <c r="A8" s="27" t="s">
        <v>28</v>
      </c>
      <c r="B8" s="27"/>
      <c r="C8" s="33" t="s">
        <v>56</v>
      </c>
      <c r="D8" s="25"/>
      <c r="E8" s="64">
        <f>'سایر درآمدها'!E10</f>
        <v>109612465</v>
      </c>
      <c r="F8" s="148"/>
      <c r="G8" s="151">
        <f t="shared" si="0"/>
        <v>1.6469391938619696E-2</v>
      </c>
      <c r="H8" s="150"/>
      <c r="I8" s="134">
        <f t="shared" si="1"/>
        <v>1.3700870620912472E-4</v>
      </c>
      <c r="J8" s="20"/>
      <c r="K8" s="137"/>
    </row>
    <row r="9" spans="1:23" ht="20.25" thickBot="1">
      <c r="A9" s="27" t="s">
        <v>3</v>
      </c>
      <c r="E9" s="154">
        <f>SUM(E6:E8)</f>
        <v>6655525924</v>
      </c>
      <c r="F9" s="152"/>
      <c r="G9" s="153">
        <f>SUM(G6:G8)</f>
        <v>1</v>
      </c>
      <c r="H9" s="150"/>
      <c r="I9" s="135">
        <f>SUM(I6:I8)</f>
        <v>8.3189899614841203E-3</v>
      </c>
      <c r="K9" s="132"/>
    </row>
    <row r="10" spans="1:23" ht="15.75" thickTop="1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8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3"/>
  <sheetViews>
    <sheetView rightToLeft="1" view="pageBreakPreview" zoomScale="92" zoomScaleNormal="100" zoomScaleSheetLayoutView="92" workbookViewId="0">
      <selection activeCell="A11" sqref="A11:B11"/>
    </sheetView>
  </sheetViews>
  <sheetFormatPr defaultColWidth="9.140625" defaultRowHeight="15.75"/>
  <cols>
    <col min="1" max="1" width="25.85546875" style="3" customWidth="1"/>
    <col min="2" max="2" width="0.5703125" style="3" customWidth="1"/>
    <col min="3" max="3" width="15.42578125" style="3" customWidth="1"/>
    <col min="4" max="4" width="0.42578125" style="3" customWidth="1"/>
    <col min="5" max="5" width="17.140625" style="3" customWidth="1"/>
    <col min="6" max="6" width="0.85546875" style="3" customWidth="1"/>
    <col min="7" max="7" width="20.5703125" style="3" customWidth="1"/>
    <col min="8" max="8" width="1" style="3" customWidth="1"/>
    <col min="9" max="9" width="18.5703125" style="3" customWidth="1"/>
    <col min="10" max="10" width="16.85546875" style="3" customWidth="1"/>
    <col min="11" max="11" width="0.7109375" style="3" customWidth="1"/>
    <col min="12" max="12" width="18.7109375" style="3" customWidth="1"/>
    <col min="13" max="13" width="0.5703125" style="3" customWidth="1"/>
    <col min="14" max="14" width="18.7109375" style="3" customWidth="1"/>
    <col min="15" max="15" width="0.85546875" style="3" customWidth="1"/>
    <col min="16" max="16" width="15.28515625" style="3" customWidth="1"/>
    <col min="17" max="17" width="0.85546875" style="3" customWidth="1"/>
    <col min="18" max="18" width="17.28515625" style="3" customWidth="1"/>
    <col min="19" max="19" width="18.5703125" style="3" customWidth="1"/>
    <col min="20" max="20" width="9.140625" style="3"/>
    <col min="21" max="21" width="0.5703125" style="3" customWidth="1"/>
    <col min="22" max="22" width="15.5703125" style="3" bestFit="1" customWidth="1"/>
    <col min="23" max="23" width="16.42578125" style="3" customWidth="1"/>
    <col min="24" max="16384" width="9.140625" style="3"/>
  </cols>
  <sheetData>
    <row r="1" spans="1:24" ht="21">
      <c r="A1" s="217" t="s">
        <v>103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4" ht="21">
      <c r="A2" s="217" t="s">
        <v>57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24" ht="21">
      <c r="A3" s="217" t="s">
        <v>105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</row>
    <row r="4" spans="1:24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</row>
    <row r="5" spans="1:24" ht="25.5">
      <c r="A5" s="218" t="s">
        <v>27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</row>
    <row r="6" spans="1:24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</row>
    <row r="7" spans="1:24" ht="19.5" customHeight="1" thickBot="1">
      <c r="A7" s="1"/>
      <c r="B7" s="2"/>
      <c r="C7" s="231" t="s">
        <v>86</v>
      </c>
      <c r="D7" s="231"/>
      <c r="E7" s="231"/>
      <c r="F7" s="231"/>
      <c r="G7" s="231"/>
      <c r="H7" s="231"/>
      <c r="I7" s="231"/>
      <c r="J7" s="231"/>
      <c r="K7" s="2"/>
      <c r="L7" s="231" t="s">
        <v>101</v>
      </c>
      <c r="M7" s="231"/>
      <c r="N7" s="231"/>
      <c r="O7" s="231"/>
      <c r="P7" s="231"/>
      <c r="Q7" s="231"/>
      <c r="R7" s="231"/>
      <c r="S7" s="231"/>
    </row>
    <row r="8" spans="1:24" ht="12.75" customHeight="1">
      <c r="A8" s="235" t="s">
        <v>23</v>
      </c>
      <c r="B8" s="234"/>
      <c r="C8" s="229" t="s">
        <v>10</v>
      </c>
      <c r="D8" s="233"/>
      <c r="E8" s="229" t="s">
        <v>11</v>
      </c>
      <c r="F8" s="233"/>
      <c r="G8" s="229" t="s">
        <v>12</v>
      </c>
      <c r="H8" s="233"/>
      <c r="I8" s="229" t="s">
        <v>3</v>
      </c>
      <c r="J8" s="229"/>
      <c r="K8" s="234"/>
      <c r="L8" s="229" t="s">
        <v>10</v>
      </c>
      <c r="M8" s="233"/>
      <c r="N8" s="229" t="s">
        <v>11</v>
      </c>
      <c r="O8" s="233"/>
      <c r="P8" s="229" t="s">
        <v>12</v>
      </c>
      <c r="Q8" s="233"/>
      <c r="R8" s="229" t="s">
        <v>3</v>
      </c>
      <c r="S8" s="229"/>
    </row>
    <row r="9" spans="1:24" ht="12.75" customHeight="1" thickBot="1">
      <c r="A9" s="235"/>
      <c r="B9" s="234"/>
      <c r="C9" s="230"/>
      <c r="D9" s="234"/>
      <c r="E9" s="230"/>
      <c r="F9" s="234"/>
      <c r="G9" s="230"/>
      <c r="H9" s="234"/>
      <c r="I9" s="231"/>
      <c r="J9" s="231"/>
      <c r="K9" s="234"/>
      <c r="L9" s="230"/>
      <c r="M9" s="234"/>
      <c r="N9" s="230"/>
      <c r="O9" s="234"/>
      <c r="P9" s="230"/>
      <c r="Q9" s="234"/>
      <c r="R9" s="231"/>
      <c r="S9" s="231"/>
      <c r="V9" s="124"/>
    </row>
    <row r="10" spans="1:24" ht="28.5" customHeight="1" thickBot="1">
      <c r="A10" s="236"/>
      <c r="B10" s="234"/>
      <c r="C10" s="231"/>
      <c r="D10" s="234"/>
      <c r="E10" s="231"/>
      <c r="F10" s="234"/>
      <c r="G10" s="231"/>
      <c r="H10" s="234"/>
      <c r="I10" s="4" t="s">
        <v>7</v>
      </c>
      <c r="J10" s="4" t="s">
        <v>13</v>
      </c>
      <c r="K10" s="234"/>
      <c r="L10" s="231"/>
      <c r="M10" s="234"/>
      <c r="N10" s="231"/>
      <c r="O10" s="234"/>
      <c r="P10" s="231"/>
      <c r="Q10" s="234"/>
      <c r="R10" s="4" t="s">
        <v>7</v>
      </c>
      <c r="S10" s="4" t="s">
        <v>13</v>
      </c>
    </row>
    <row r="11" spans="1:24" ht="22.5" customHeight="1">
      <c r="A11" s="232" t="s">
        <v>66</v>
      </c>
      <c r="B11" s="232"/>
      <c r="C11" s="79">
        <v>0</v>
      </c>
      <c r="D11" s="32"/>
      <c r="E11" s="79">
        <v>0</v>
      </c>
      <c r="F11" s="32"/>
      <c r="G11" s="79">
        <v>328571679</v>
      </c>
      <c r="H11" s="120"/>
      <c r="I11" s="67">
        <f>C11+E11+G11</f>
        <v>328571679</v>
      </c>
      <c r="J11" s="78">
        <f>I11/درآمدها!E9</f>
        <v>4.9368251698210949E-2</v>
      </c>
      <c r="K11" s="120"/>
      <c r="L11" s="128">
        <v>1478649635</v>
      </c>
      <c r="M11" s="129"/>
      <c r="N11" s="83">
        <v>0</v>
      </c>
      <c r="O11" s="128"/>
      <c r="P11" s="83">
        <v>328571679</v>
      </c>
      <c r="Q11" s="129"/>
      <c r="R11" s="83">
        <f>L11+N11+P11</f>
        <v>1807221314</v>
      </c>
      <c r="S11" s="78">
        <f>R11/77055458375</f>
        <v>2.3453514547988698E-2</v>
      </c>
      <c r="T11" s="138"/>
      <c r="V11" s="136"/>
      <c r="W11" s="177"/>
      <c r="X11" s="165"/>
    </row>
    <row r="12" spans="1:24" ht="24" customHeight="1">
      <c r="A12" s="228" t="s">
        <v>78</v>
      </c>
      <c r="B12" s="228"/>
      <c r="C12" s="80">
        <v>651185841</v>
      </c>
      <c r="D12" s="32"/>
      <c r="E12" s="87">
        <v>494555066</v>
      </c>
      <c r="F12" s="32"/>
      <c r="G12" s="80">
        <v>730364540</v>
      </c>
      <c r="H12" s="120"/>
      <c r="I12" s="186">
        <f t="shared" ref="I12:I27" si="0">C12+E12+G12</f>
        <v>1876105447</v>
      </c>
      <c r="J12" s="187">
        <f>I12/درآمدها!$E$9</f>
        <v>0.28188688143106994</v>
      </c>
      <c r="K12" s="120"/>
      <c r="L12" s="130">
        <v>651185841</v>
      </c>
      <c r="M12" s="129"/>
      <c r="N12" s="84">
        <v>494555066</v>
      </c>
      <c r="O12" s="130"/>
      <c r="P12" s="84">
        <v>730364540</v>
      </c>
      <c r="Q12" s="129"/>
      <c r="R12" s="178">
        <f t="shared" ref="R12:R27" si="1">L12+N12+P12</f>
        <v>1876105447</v>
      </c>
      <c r="S12" s="187">
        <f>R12/77055458375</f>
        <v>2.4347469816735096E-2</v>
      </c>
      <c r="T12" s="138"/>
      <c r="V12" s="136"/>
      <c r="W12" s="177"/>
      <c r="X12" s="165"/>
    </row>
    <row r="13" spans="1:24" ht="18.75">
      <c r="A13" s="228" t="s">
        <v>68</v>
      </c>
      <c r="B13" s="228"/>
      <c r="C13" s="80">
        <v>1748444040</v>
      </c>
      <c r="D13" s="32"/>
      <c r="E13" s="87">
        <v>1413649223</v>
      </c>
      <c r="F13" s="32"/>
      <c r="G13" s="80">
        <v>0</v>
      </c>
      <c r="H13" s="120"/>
      <c r="I13" s="186">
        <f t="shared" si="0"/>
        <v>3162093263</v>
      </c>
      <c r="J13" s="187">
        <f>I13/درآمدها!$E$9</f>
        <v>0.47510794775772852</v>
      </c>
      <c r="K13" s="120"/>
      <c r="L13" s="130">
        <v>1748444040</v>
      </c>
      <c r="M13" s="129"/>
      <c r="N13" s="84">
        <v>-6065707555</v>
      </c>
      <c r="O13" s="130"/>
      <c r="P13" s="84">
        <v>0</v>
      </c>
      <c r="Q13" s="129"/>
      <c r="R13" s="178">
        <f t="shared" si="1"/>
        <v>-4317263515</v>
      </c>
      <c r="S13" s="187">
        <f t="shared" ref="S13:S26" si="2">R13/77055458375</f>
        <v>-5.6028003804603932E-2</v>
      </c>
      <c r="T13" s="138"/>
      <c r="V13" s="136"/>
      <c r="W13" s="177"/>
      <c r="X13" s="165"/>
    </row>
    <row r="14" spans="1:24" ht="18.75">
      <c r="A14" s="228" t="s">
        <v>67</v>
      </c>
      <c r="B14" s="228"/>
      <c r="C14" s="80">
        <v>270338279</v>
      </c>
      <c r="D14" s="32"/>
      <c r="E14" s="87">
        <v>1670004000</v>
      </c>
      <c r="F14" s="32"/>
      <c r="G14" s="80">
        <v>0</v>
      </c>
      <c r="H14" s="120"/>
      <c r="I14" s="186">
        <f t="shared" si="0"/>
        <v>1940342279</v>
      </c>
      <c r="J14" s="187">
        <f>I14/درآمدها!$E$9</f>
        <v>0.29153853521974504</v>
      </c>
      <c r="K14" s="120"/>
      <c r="L14" s="130">
        <v>270338279</v>
      </c>
      <c r="M14" s="129"/>
      <c r="N14" s="84">
        <v>-2087107633</v>
      </c>
      <c r="O14" s="130"/>
      <c r="P14" s="84">
        <v>0</v>
      </c>
      <c r="Q14" s="129"/>
      <c r="R14" s="178">
        <f t="shared" si="1"/>
        <v>-1816769354</v>
      </c>
      <c r="S14" s="187">
        <f t="shared" si="2"/>
        <v>-2.357742582178235E-2</v>
      </c>
      <c r="T14" s="138"/>
      <c r="V14" s="136"/>
      <c r="W14" s="177"/>
      <c r="X14" s="165"/>
    </row>
    <row r="15" spans="1:24" ht="18.75">
      <c r="A15" s="228" t="s">
        <v>74</v>
      </c>
      <c r="B15" s="228"/>
      <c r="C15" s="80">
        <v>3236532049</v>
      </c>
      <c r="D15" s="32"/>
      <c r="E15" s="87">
        <v>9207908962</v>
      </c>
      <c r="F15" s="32"/>
      <c r="G15" s="80">
        <v>0</v>
      </c>
      <c r="H15" s="120"/>
      <c r="I15" s="186">
        <f t="shared" si="0"/>
        <v>12444441011</v>
      </c>
      <c r="J15" s="187">
        <f>I15/درآمدها!$E$9</f>
        <v>1.8697907803386389</v>
      </c>
      <c r="K15" s="120"/>
      <c r="L15" s="130">
        <v>3236532049</v>
      </c>
      <c r="M15" s="129"/>
      <c r="N15" s="84">
        <v>-10818440187</v>
      </c>
      <c r="O15" s="130"/>
      <c r="P15" s="84">
        <v>0</v>
      </c>
      <c r="Q15" s="129"/>
      <c r="R15" s="178">
        <f t="shared" si="1"/>
        <v>-7581908138</v>
      </c>
      <c r="S15" s="187">
        <f t="shared" si="2"/>
        <v>-9.8395471234519152E-2</v>
      </c>
      <c r="T15" s="138"/>
      <c r="V15" s="136"/>
      <c r="W15" s="177"/>
      <c r="X15" s="165"/>
    </row>
    <row r="16" spans="1:24" ht="18.75">
      <c r="A16" s="228" t="s">
        <v>77</v>
      </c>
      <c r="B16" s="228"/>
      <c r="C16" s="80">
        <v>0</v>
      </c>
      <c r="D16" s="32"/>
      <c r="E16" s="87">
        <v>1566459811</v>
      </c>
      <c r="F16" s="32"/>
      <c r="G16" s="80">
        <v>0</v>
      </c>
      <c r="H16" s="120"/>
      <c r="I16" s="186">
        <f t="shared" si="0"/>
        <v>1566459811</v>
      </c>
      <c r="J16" s="187">
        <f>I16/درآمدها!$E$9</f>
        <v>0.23536228825302971</v>
      </c>
      <c r="K16" s="120"/>
      <c r="L16" s="130">
        <v>363507477</v>
      </c>
      <c r="M16" s="129"/>
      <c r="N16" s="84">
        <v>-741822977</v>
      </c>
      <c r="O16" s="130"/>
      <c r="P16" s="84">
        <v>0</v>
      </c>
      <c r="Q16" s="129"/>
      <c r="R16" s="178">
        <f t="shared" si="1"/>
        <v>-378315500</v>
      </c>
      <c r="S16" s="187">
        <f t="shared" si="2"/>
        <v>-4.9096521904896141E-3</v>
      </c>
      <c r="T16" s="138"/>
      <c r="V16" s="136"/>
      <c r="W16" s="177"/>
      <c r="X16" s="165"/>
    </row>
    <row r="17" spans="1:24" ht="18.75">
      <c r="A17" s="228" t="s">
        <v>65</v>
      </c>
      <c r="B17" s="228"/>
      <c r="C17" s="80">
        <v>2619411765</v>
      </c>
      <c r="D17" s="32"/>
      <c r="E17" s="87">
        <v>-3340008000</v>
      </c>
      <c r="F17" s="32"/>
      <c r="G17" s="80">
        <v>0</v>
      </c>
      <c r="H17" s="120"/>
      <c r="I17" s="186">
        <f t="shared" si="0"/>
        <v>-720596235</v>
      </c>
      <c r="J17" s="187">
        <f>I17/درآمدها!$E$9</f>
        <v>-0.1082703670947342</v>
      </c>
      <c r="K17" s="120"/>
      <c r="L17" s="130">
        <v>2619411765</v>
      </c>
      <c r="M17" s="129"/>
      <c r="N17" s="84">
        <v>-5962525819</v>
      </c>
      <c r="O17" s="130"/>
      <c r="P17" s="84">
        <v>0</v>
      </c>
      <c r="Q17" s="129"/>
      <c r="R17" s="178">
        <f t="shared" si="1"/>
        <v>-3343114054</v>
      </c>
      <c r="S17" s="187">
        <f t="shared" si="2"/>
        <v>-4.3385817494333997E-2</v>
      </c>
      <c r="T17" s="138"/>
      <c r="V17" s="136"/>
      <c r="W17" s="177"/>
      <c r="X17" s="165"/>
    </row>
    <row r="18" spans="1:24" ht="18.75">
      <c r="A18" s="228" t="s">
        <v>73</v>
      </c>
      <c r="B18" s="228"/>
      <c r="C18" s="80">
        <v>2058754407</v>
      </c>
      <c r="D18" s="32"/>
      <c r="E18" s="87">
        <v>453286800</v>
      </c>
      <c r="F18" s="32"/>
      <c r="G18" s="80">
        <v>0</v>
      </c>
      <c r="H18" s="120"/>
      <c r="I18" s="186">
        <f t="shared" si="0"/>
        <v>2512041207</v>
      </c>
      <c r="J18" s="187">
        <f>I18/درآمدها!$E$9</f>
        <v>0.3774369201901106</v>
      </c>
      <c r="K18" s="120"/>
      <c r="L18" s="130">
        <v>2058754407</v>
      </c>
      <c r="M18" s="129"/>
      <c r="N18" s="84">
        <v>-1759121300</v>
      </c>
      <c r="O18" s="130"/>
      <c r="P18" s="84">
        <v>0</v>
      </c>
      <c r="Q18" s="129"/>
      <c r="R18" s="178">
        <f t="shared" si="1"/>
        <v>299633107</v>
      </c>
      <c r="S18" s="187">
        <f t="shared" si="2"/>
        <v>3.8885383763704075E-3</v>
      </c>
      <c r="T18" s="138"/>
      <c r="V18" s="136"/>
      <c r="W18" s="177"/>
      <c r="X18" s="165"/>
    </row>
    <row r="19" spans="1:24" ht="18.75">
      <c r="A19" s="228" t="s">
        <v>75</v>
      </c>
      <c r="B19" s="228"/>
      <c r="C19" s="80">
        <v>77522124</v>
      </c>
      <c r="D19" s="32"/>
      <c r="E19" s="87">
        <v>-2882745000</v>
      </c>
      <c r="F19" s="32"/>
      <c r="G19" s="80">
        <v>0</v>
      </c>
      <c r="H19" s="120"/>
      <c r="I19" s="186">
        <f t="shared" si="0"/>
        <v>-2805222876</v>
      </c>
      <c r="J19" s="187">
        <f>I19/درآمدها!$E$9</f>
        <v>-0.421487784441541</v>
      </c>
      <c r="K19" s="120"/>
      <c r="L19" s="130">
        <v>77522124</v>
      </c>
      <c r="M19" s="129"/>
      <c r="N19" s="84">
        <v>-13147369073</v>
      </c>
      <c r="O19" s="130"/>
      <c r="P19" s="84">
        <v>0</v>
      </c>
      <c r="Q19" s="129"/>
      <c r="R19" s="178">
        <f t="shared" si="1"/>
        <v>-13069846949</v>
      </c>
      <c r="S19" s="187">
        <f t="shared" si="2"/>
        <v>-0.16961610799061061</v>
      </c>
      <c r="T19" s="138"/>
      <c r="V19" s="136"/>
      <c r="W19" s="177"/>
      <c r="X19" s="165"/>
    </row>
    <row r="20" spans="1:24" ht="18.75">
      <c r="A20" s="228" t="s">
        <v>72</v>
      </c>
      <c r="B20" s="228"/>
      <c r="C20" s="80">
        <v>218350148</v>
      </c>
      <c r="D20" s="32"/>
      <c r="E20" s="87">
        <v>-1682377233</v>
      </c>
      <c r="F20" s="32"/>
      <c r="G20" s="80">
        <v>0</v>
      </c>
      <c r="H20" s="120"/>
      <c r="I20" s="186">
        <f t="shared" si="0"/>
        <v>-1464027085</v>
      </c>
      <c r="J20" s="187">
        <f>I20/درآمدها!$E$9</f>
        <v>-0.21997165989853337</v>
      </c>
      <c r="K20" s="120"/>
      <c r="L20" s="130">
        <v>218350148</v>
      </c>
      <c r="M20" s="129"/>
      <c r="N20" s="84">
        <v>-4808362703</v>
      </c>
      <c r="O20" s="130"/>
      <c r="P20" s="84">
        <v>0</v>
      </c>
      <c r="Q20" s="129"/>
      <c r="R20" s="178">
        <f t="shared" si="1"/>
        <v>-4590012555</v>
      </c>
      <c r="S20" s="187">
        <f t="shared" si="2"/>
        <v>-5.9567649739517885E-2</v>
      </c>
      <c r="T20" s="138"/>
      <c r="V20" s="136"/>
      <c r="W20" s="177"/>
      <c r="X20" s="165"/>
    </row>
    <row r="21" spans="1:24" ht="18.75">
      <c r="A21" s="228" t="s">
        <v>64</v>
      </c>
      <c r="B21" s="228"/>
      <c r="C21" s="80">
        <v>0</v>
      </c>
      <c r="D21" s="32"/>
      <c r="E21" s="87">
        <v>287280450</v>
      </c>
      <c r="F21" s="32"/>
      <c r="G21" s="80">
        <v>0</v>
      </c>
      <c r="H21" s="120"/>
      <c r="I21" s="186">
        <f t="shared" si="0"/>
        <v>287280450</v>
      </c>
      <c r="J21" s="187">
        <f>I21/درآمدها!$E$9</f>
        <v>4.3164199686167429E-2</v>
      </c>
      <c r="K21" s="120"/>
      <c r="L21" s="130">
        <v>4599043634</v>
      </c>
      <c r="M21" s="129"/>
      <c r="N21" s="84">
        <v>-14109772302</v>
      </c>
      <c r="O21" s="130"/>
      <c r="P21" s="84">
        <v>0</v>
      </c>
      <c r="Q21" s="129"/>
      <c r="R21" s="178">
        <f t="shared" si="1"/>
        <v>-9510728668</v>
      </c>
      <c r="S21" s="187">
        <f t="shared" si="2"/>
        <v>-0.12342705979003918</v>
      </c>
      <c r="T21" s="138"/>
      <c r="V21" s="136"/>
      <c r="W21" s="177"/>
      <c r="X21" s="165"/>
    </row>
    <row r="22" spans="1:24" ht="18.75">
      <c r="A22" s="228" t="s">
        <v>62</v>
      </c>
      <c r="B22" s="228"/>
      <c r="C22" s="80">
        <v>4666847059</v>
      </c>
      <c r="D22" s="32"/>
      <c r="E22" s="87">
        <v>-19396897650</v>
      </c>
      <c r="F22" s="32"/>
      <c r="G22" s="80">
        <v>0</v>
      </c>
      <c r="H22" s="120"/>
      <c r="I22" s="186">
        <f t="shared" si="0"/>
        <v>-14730050591</v>
      </c>
      <c r="J22" s="187">
        <f>I22/درآمدها!$E$9</f>
        <v>-2.2132061025986021</v>
      </c>
      <c r="K22" s="120"/>
      <c r="L22" s="130">
        <v>4666847059</v>
      </c>
      <c r="M22" s="129"/>
      <c r="N22" s="84">
        <v>-53735162603</v>
      </c>
      <c r="O22" s="130"/>
      <c r="P22" s="84">
        <v>0</v>
      </c>
      <c r="Q22" s="129"/>
      <c r="R22" s="178">
        <f t="shared" si="1"/>
        <v>-49068315544</v>
      </c>
      <c r="S22" s="187">
        <f t="shared" si="2"/>
        <v>-0.63679220886861665</v>
      </c>
      <c r="T22" s="138"/>
      <c r="V22" s="136"/>
      <c r="W22" s="177"/>
      <c r="X22" s="165"/>
    </row>
    <row r="23" spans="1:24" ht="18.75">
      <c r="A23" s="228" t="s">
        <v>71</v>
      </c>
      <c r="B23" s="228"/>
      <c r="C23" s="80">
        <v>0</v>
      </c>
      <c r="D23" s="32"/>
      <c r="E23" s="87">
        <v>-2474014757</v>
      </c>
      <c r="F23" s="32"/>
      <c r="G23" s="80">
        <v>0</v>
      </c>
      <c r="H23" s="120"/>
      <c r="I23" s="186">
        <f t="shared" si="0"/>
        <v>-2474014757</v>
      </c>
      <c r="J23" s="187">
        <f>I23/درآمدها!$E$9</f>
        <v>-0.37172340476935689</v>
      </c>
      <c r="K23" s="120"/>
      <c r="L23" s="130">
        <v>0</v>
      </c>
      <c r="M23" s="129"/>
      <c r="N23" s="84">
        <v>-6386540049</v>
      </c>
      <c r="O23" s="130"/>
      <c r="P23" s="84">
        <v>0</v>
      </c>
      <c r="Q23" s="129"/>
      <c r="R23" s="178">
        <f t="shared" si="1"/>
        <v>-6386540049</v>
      </c>
      <c r="S23" s="187">
        <f t="shared" si="2"/>
        <v>-8.2882383463597165E-2</v>
      </c>
      <c r="T23" s="138"/>
      <c r="V23" s="136"/>
      <c r="W23" s="177"/>
      <c r="X23" s="165"/>
    </row>
    <row r="24" spans="1:24" ht="18.75">
      <c r="A24" s="228" t="s">
        <v>76</v>
      </c>
      <c r="B24" s="228"/>
      <c r="C24" s="80">
        <v>0</v>
      </c>
      <c r="D24" s="32"/>
      <c r="E24" s="87">
        <v>3101436000</v>
      </c>
      <c r="F24" s="32"/>
      <c r="G24" s="80">
        <v>0</v>
      </c>
      <c r="H24" s="120"/>
      <c r="I24" s="186">
        <f t="shared" si="0"/>
        <v>3101436000</v>
      </c>
      <c r="J24" s="187">
        <f>I24/درآمدها!$E$9</f>
        <v>0.46599412809980062</v>
      </c>
      <c r="K24" s="120"/>
      <c r="L24" s="130">
        <v>0</v>
      </c>
      <c r="M24" s="129"/>
      <c r="N24" s="84">
        <v>2051355500</v>
      </c>
      <c r="O24" s="130"/>
      <c r="P24" s="84">
        <v>0</v>
      </c>
      <c r="Q24" s="129"/>
      <c r="R24" s="178">
        <f t="shared" si="1"/>
        <v>2051355500</v>
      </c>
      <c r="S24" s="187">
        <f t="shared" si="2"/>
        <v>2.6621806465893988E-2</v>
      </c>
      <c r="T24" s="138"/>
      <c r="V24" s="136"/>
      <c r="W24" s="177"/>
      <c r="X24" s="165"/>
    </row>
    <row r="25" spans="1:24" ht="18.75">
      <c r="A25" s="228" t="s">
        <v>63</v>
      </c>
      <c r="B25" s="228"/>
      <c r="C25" s="80">
        <v>0</v>
      </c>
      <c r="D25" s="32"/>
      <c r="E25" s="87">
        <v>809951940</v>
      </c>
      <c r="F25" s="32"/>
      <c r="G25" s="80">
        <v>0</v>
      </c>
      <c r="H25" s="120"/>
      <c r="I25" s="186">
        <f t="shared" si="0"/>
        <v>809951940</v>
      </c>
      <c r="J25" s="187">
        <f>I25/درآمدها!$E$9</f>
        <v>0.12169615883837101</v>
      </c>
      <c r="K25" s="120"/>
      <c r="L25" s="130">
        <v>0</v>
      </c>
      <c r="M25" s="129"/>
      <c r="N25" s="84">
        <v>-24834618383</v>
      </c>
      <c r="O25" s="130"/>
      <c r="P25" s="84">
        <v>0</v>
      </c>
      <c r="Q25" s="129"/>
      <c r="R25" s="178">
        <f t="shared" si="1"/>
        <v>-24834618383</v>
      </c>
      <c r="S25" s="187">
        <f t="shared" si="2"/>
        <v>-0.32229538188118007</v>
      </c>
      <c r="T25" s="138"/>
      <c r="V25" s="136"/>
      <c r="W25" s="177"/>
      <c r="X25" s="165"/>
    </row>
    <row r="26" spans="1:24" ht="18.75">
      <c r="A26" s="228" t="s">
        <v>70</v>
      </c>
      <c r="B26" s="228"/>
      <c r="C26" s="80">
        <v>0</v>
      </c>
      <c r="D26" s="32"/>
      <c r="E26" s="87">
        <v>-828641580</v>
      </c>
      <c r="F26" s="32"/>
      <c r="G26" s="80">
        <v>0</v>
      </c>
      <c r="H26" s="120"/>
      <c r="I26" s="186">
        <f t="shared" si="0"/>
        <v>-828641580</v>
      </c>
      <c r="J26" s="187">
        <f>I26/درآمدها!$E$9</f>
        <v>-0.12450429755098645</v>
      </c>
      <c r="K26" s="120"/>
      <c r="L26" s="130">
        <v>0</v>
      </c>
      <c r="M26" s="129"/>
      <c r="N26" s="84">
        <v>-2356035906</v>
      </c>
      <c r="O26" s="130"/>
      <c r="P26" s="84">
        <v>0</v>
      </c>
      <c r="Q26" s="129"/>
      <c r="R26" s="178">
        <f t="shared" si="1"/>
        <v>-2356035906</v>
      </c>
      <c r="S26" s="187">
        <f t="shared" si="2"/>
        <v>-3.0575847002739992E-2</v>
      </c>
      <c r="T26" s="138"/>
      <c r="V26" s="136"/>
      <c r="W26" s="177"/>
      <c r="X26" s="165"/>
    </row>
    <row r="27" spans="1:24" ht="18.75">
      <c r="A27" s="227" t="s">
        <v>69</v>
      </c>
      <c r="B27" s="227"/>
      <c r="C27" s="81">
        <v>0</v>
      </c>
      <c r="D27" s="32"/>
      <c r="E27" s="88">
        <v>1150909118</v>
      </c>
      <c r="F27" s="32"/>
      <c r="G27" s="81">
        <v>0</v>
      </c>
      <c r="H27" s="120"/>
      <c r="I27" s="185">
        <f t="shared" si="0"/>
        <v>1150909118</v>
      </c>
      <c r="J27" s="188">
        <f>I27/درآمدها!E9</f>
        <v>0.17292534521573896</v>
      </c>
      <c r="K27" s="120"/>
      <c r="L27" s="131">
        <v>0</v>
      </c>
      <c r="M27" s="129"/>
      <c r="N27" s="85">
        <v>-9825443027</v>
      </c>
      <c r="O27" s="184"/>
      <c r="P27" s="86">
        <v>0</v>
      </c>
      <c r="Q27" s="129"/>
      <c r="R27" s="85">
        <f t="shared" si="1"/>
        <v>-9825443027</v>
      </c>
      <c r="S27" s="202">
        <f>R27/77055458375</f>
        <v>-0.1275113176172836</v>
      </c>
      <c r="T27" s="138"/>
      <c r="V27" s="136"/>
      <c r="W27" s="177"/>
      <c r="X27" s="165"/>
    </row>
    <row r="28" spans="1:24" ht="19.5" thickBot="1">
      <c r="A28" s="3" t="s">
        <v>3</v>
      </c>
      <c r="C28" s="179">
        <f>SUM(C11:C27)</f>
        <v>15547385712</v>
      </c>
      <c r="D28" s="183"/>
      <c r="E28" s="180">
        <f>SUM(E11:E27)</f>
        <v>-10449242850</v>
      </c>
      <c r="F28" s="183"/>
      <c r="G28" s="179">
        <f>SUM(G11:G27)</f>
        <v>1058936219</v>
      </c>
      <c r="H28" s="183"/>
      <c r="I28" s="180">
        <f>SUM(I11:I27)</f>
        <v>6157079081</v>
      </c>
      <c r="J28" s="189">
        <f>SUM(J11:J27)</f>
        <v>0.92510782037485806</v>
      </c>
      <c r="K28" s="183"/>
      <c r="L28" s="181">
        <f>SUM(L11:L27)</f>
        <v>21988586458</v>
      </c>
      <c r="M28" s="183"/>
      <c r="N28" s="180">
        <f>SUM(N11:N27)</f>
        <v>-154092118951</v>
      </c>
      <c r="O28" s="183"/>
      <c r="P28" s="180">
        <f>SUM(P11:P27)</f>
        <v>1058936219</v>
      </c>
      <c r="Q28" s="183"/>
      <c r="R28" s="180">
        <f>SUM(R11:R27)</f>
        <v>-131044596274</v>
      </c>
      <c r="S28" s="182" t="s">
        <v>2</v>
      </c>
      <c r="V28" s="139"/>
      <c r="W28" s="177"/>
      <c r="X28" s="165"/>
    </row>
    <row r="29" spans="1:24" ht="16.5" thickTop="1"/>
    <row r="30" spans="1:24">
      <c r="R30" s="190"/>
      <c r="S30" s="190"/>
      <c r="T30" s="190"/>
      <c r="U30" s="190"/>
      <c r="V30" s="190"/>
    </row>
    <row r="31" spans="1:24">
      <c r="R31" s="190"/>
      <c r="S31" s="190"/>
      <c r="T31" s="190"/>
      <c r="U31" s="190"/>
      <c r="V31" s="190"/>
    </row>
    <row r="32" spans="1:24">
      <c r="R32" s="190"/>
      <c r="S32" s="190"/>
      <c r="T32" s="190"/>
      <c r="U32" s="190"/>
      <c r="V32" s="190"/>
    </row>
    <row r="33" spans="18:22">
      <c r="R33" s="190"/>
      <c r="S33" s="190"/>
      <c r="T33" s="190"/>
      <c r="U33" s="190"/>
      <c r="V33" s="190"/>
    </row>
  </sheetData>
  <mergeCells count="42">
    <mergeCell ref="A4:S4"/>
    <mergeCell ref="A6:S6"/>
    <mergeCell ref="A1:S1"/>
    <mergeCell ref="A2:S2"/>
    <mergeCell ref="A3:S3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  <mergeCell ref="P8:P10"/>
    <mergeCell ref="N8:N10"/>
    <mergeCell ref="L8:L10"/>
    <mergeCell ref="G8:G10"/>
    <mergeCell ref="E8:E10"/>
    <mergeCell ref="C8:C10"/>
    <mergeCell ref="A11:B11"/>
    <mergeCell ref="I8:J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1:B21"/>
    <mergeCell ref="A22:B22"/>
    <mergeCell ref="A23:B23"/>
    <mergeCell ref="A24:B24"/>
    <mergeCell ref="A25:B25"/>
  </mergeCells>
  <pageMargins left="0.7" right="0.7" top="0.75" bottom="0.75" header="0.3" footer="0.3"/>
  <pageSetup scale="5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9"/>
  <sheetViews>
    <sheetView rightToLeft="1" view="pageBreakPreview" zoomScaleNormal="100" zoomScaleSheetLayoutView="100" workbookViewId="0">
      <selection activeCell="A8" sqref="A8"/>
    </sheetView>
  </sheetViews>
  <sheetFormatPr defaultColWidth="9.140625" defaultRowHeight="15.75"/>
  <cols>
    <col min="1" max="1" width="67.5703125" style="3" customWidth="1"/>
    <col min="2" max="2" width="0.7109375" style="3" customWidth="1"/>
    <col min="3" max="3" width="23.28515625" style="3" customWidth="1"/>
    <col min="4" max="4" width="0.28515625" style="3" customWidth="1"/>
    <col min="5" max="5" width="9.140625" style="3" customWidth="1"/>
    <col min="6" max="6" width="0.5703125" style="3" customWidth="1"/>
    <col min="7" max="7" width="23.85546875" style="3" customWidth="1"/>
    <col min="8" max="8" width="0.5703125" style="3" customWidth="1"/>
    <col min="9" max="9" width="9.140625" style="3" customWidth="1"/>
    <col min="10" max="16384" width="9.140625" style="3"/>
  </cols>
  <sheetData>
    <row r="1" spans="1:10" ht="21">
      <c r="A1" s="217" t="s">
        <v>106</v>
      </c>
      <c r="B1" s="217"/>
      <c r="C1" s="217"/>
      <c r="D1" s="217"/>
      <c r="E1" s="217"/>
      <c r="F1" s="217"/>
      <c r="G1" s="217"/>
      <c r="H1" s="217"/>
      <c r="I1" s="217"/>
    </row>
    <row r="2" spans="1:10" ht="21">
      <c r="A2" s="217" t="s">
        <v>57</v>
      </c>
      <c r="B2" s="217"/>
      <c r="C2" s="217"/>
      <c r="D2" s="217"/>
      <c r="E2" s="217"/>
      <c r="F2" s="217"/>
      <c r="G2" s="217"/>
      <c r="H2" s="217"/>
      <c r="I2" s="217"/>
    </row>
    <row r="3" spans="1:10" ht="21">
      <c r="A3" s="217" t="s">
        <v>105</v>
      </c>
      <c r="B3" s="217"/>
      <c r="C3" s="217"/>
      <c r="D3" s="217"/>
      <c r="E3" s="217"/>
      <c r="F3" s="217"/>
      <c r="G3" s="217"/>
      <c r="H3" s="217"/>
      <c r="I3" s="217"/>
    </row>
    <row r="4" spans="1:10" ht="25.5">
      <c r="A4" s="218" t="s">
        <v>109</v>
      </c>
      <c r="B4" s="218"/>
      <c r="C4" s="218"/>
      <c r="D4" s="218"/>
      <c r="E4" s="218"/>
      <c r="F4" s="218"/>
      <c r="G4" s="218"/>
      <c r="H4" s="218"/>
      <c r="I4" s="218"/>
    </row>
    <row r="5" spans="1:10" ht="16.5" thickBot="1">
      <c r="A5" s="1"/>
      <c r="B5" s="159"/>
      <c r="C5" s="1"/>
      <c r="D5" s="1"/>
      <c r="E5" s="1"/>
      <c r="F5" s="159"/>
      <c r="G5" s="1"/>
      <c r="H5" s="1"/>
      <c r="I5" s="1"/>
    </row>
    <row r="6" spans="1:10" ht="37.5" customHeight="1" thickBot="1">
      <c r="A6" s="158" t="s">
        <v>19</v>
      </c>
      <c r="B6" s="160"/>
      <c r="C6" s="238" t="s">
        <v>110</v>
      </c>
      <c r="D6" s="238"/>
      <c r="E6" s="238"/>
      <c r="F6" s="162"/>
      <c r="G6" s="237" t="s">
        <v>111</v>
      </c>
      <c r="H6" s="237"/>
      <c r="I6" s="237"/>
      <c r="J6" s="2"/>
    </row>
    <row r="7" spans="1:10" ht="34.5" customHeight="1" thickBot="1">
      <c r="A7" s="18" t="s">
        <v>15</v>
      </c>
      <c r="B7" s="161"/>
      <c r="C7" s="123" t="s">
        <v>16</v>
      </c>
      <c r="D7" s="5"/>
      <c r="E7" s="167" t="s">
        <v>17</v>
      </c>
      <c r="F7" s="161"/>
      <c r="G7" s="123" t="s">
        <v>16</v>
      </c>
      <c r="H7" s="5"/>
      <c r="I7" s="167" t="s">
        <v>17</v>
      </c>
      <c r="J7" s="5"/>
    </row>
    <row r="8" spans="1:10" ht="18" customHeight="1">
      <c r="A8" s="74" t="s">
        <v>87</v>
      </c>
      <c r="B8" s="140"/>
      <c r="C8" s="113">
        <v>22907</v>
      </c>
      <c r="D8" s="6"/>
      <c r="E8" s="191">
        <f>C8/(سپرده!C9+سپرده!I9)/2</f>
        <v>2.3256383820255796E-7</v>
      </c>
      <c r="F8" s="6"/>
      <c r="G8" s="113">
        <v>16689748241</v>
      </c>
      <c r="H8" s="6"/>
      <c r="I8" s="192">
        <f>G8/(سپرده!C9+سپرده!I9)/2</f>
        <v>0.16944304839399968</v>
      </c>
      <c r="J8" s="5"/>
    </row>
    <row r="9" spans="1:10" ht="18" customHeight="1">
      <c r="A9" s="75" t="s">
        <v>88</v>
      </c>
      <c r="B9" s="91"/>
      <c r="C9" s="63">
        <v>0</v>
      </c>
      <c r="D9" s="6"/>
      <c r="E9" s="191">
        <f>C9/(سپرده!C10+سپرده!I10)/2</f>
        <v>0</v>
      </c>
      <c r="F9" s="6"/>
      <c r="G9" s="63">
        <v>5891784397</v>
      </c>
      <c r="H9" s="6"/>
      <c r="I9" s="6"/>
      <c r="J9" s="55"/>
    </row>
    <row r="10" spans="1:10" ht="18" customHeight="1">
      <c r="A10" s="75" t="s">
        <v>89</v>
      </c>
      <c r="B10" s="91"/>
      <c r="C10" s="63">
        <v>105737705</v>
      </c>
      <c r="D10" s="6"/>
      <c r="E10" s="191">
        <f>C10/(سپرده!C11+سپرده!I11)/2</f>
        <v>1.8453351657940662E-3</v>
      </c>
      <c r="F10" s="6"/>
      <c r="G10" s="63">
        <v>8849535630</v>
      </c>
      <c r="H10" s="6"/>
      <c r="I10" s="191">
        <f>G10/(سپرده!C10+سپرده!I10)/2</f>
        <v>0.42140645857142855</v>
      </c>
      <c r="J10" s="55"/>
    </row>
    <row r="11" spans="1:10" ht="18" customHeight="1" thickBot="1">
      <c r="A11" s="76" t="s">
        <v>90</v>
      </c>
      <c r="B11" s="140"/>
      <c r="C11" s="64">
        <v>283073766</v>
      </c>
      <c r="D11" s="56"/>
      <c r="E11" s="191">
        <f>C11/(سپرده!C12+سپرده!I12)/2</f>
        <v>1.601116913837712E-3</v>
      </c>
      <c r="F11" s="56"/>
      <c r="G11" s="64">
        <v>18948479473</v>
      </c>
      <c r="H11" s="56"/>
      <c r="I11" s="191">
        <f>G11/(سپرده!C11+سپرده!I11)/2</f>
        <v>0.33068899603839441</v>
      </c>
      <c r="J11" s="5"/>
    </row>
    <row r="12" spans="1:10" ht="18.75" thickBot="1">
      <c r="A12" s="157" t="s">
        <v>3</v>
      </c>
      <c r="B12" s="5"/>
      <c r="C12" s="155">
        <f>SUM(C8:C11)</f>
        <v>388834378</v>
      </c>
      <c r="D12" s="12"/>
      <c r="E12" s="156" t="s">
        <v>14</v>
      </c>
      <c r="F12" s="12"/>
      <c r="G12" s="155">
        <f>SUM(G8:G11)</f>
        <v>50379547741</v>
      </c>
      <c r="H12" s="5"/>
      <c r="I12" s="7" t="s">
        <v>14</v>
      </c>
      <c r="J12" s="5"/>
    </row>
    <row r="13" spans="1:10" ht="16.5" thickTop="1"/>
    <row r="14" spans="1:10">
      <c r="E14" s="190"/>
      <c r="F14" s="190"/>
      <c r="G14" s="190"/>
      <c r="H14" s="190"/>
      <c r="I14" s="190"/>
    </row>
    <row r="15" spans="1:10">
      <c r="E15" s="190"/>
      <c r="F15" s="190"/>
      <c r="G15" s="190"/>
      <c r="H15" s="190"/>
      <c r="I15" s="190"/>
    </row>
    <row r="16" spans="1:10">
      <c r="E16" s="190"/>
      <c r="F16" s="190"/>
      <c r="G16" s="190"/>
      <c r="H16" s="190"/>
      <c r="I16" s="190"/>
    </row>
    <row r="17" spans="5:9">
      <c r="E17" s="190"/>
      <c r="F17" s="190"/>
      <c r="G17" s="190"/>
      <c r="H17" s="190"/>
      <c r="I17" s="190"/>
    </row>
    <row r="18" spans="5:9">
      <c r="E18" s="190"/>
      <c r="F18" s="190"/>
      <c r="G18" s="190"/>
      <c r="H18" s="190"/>
      <c r="I18" s="190"/>
    </row>
    <row r="19" spans="5:9">
      <c r="E19" s="190"/>
      <c r="F19" s="190"/>
      <c r="G19" s="190"/>
      <c r="H19" s="190"/>
      <c r="I19" s="190"/>
    </row>
  </sheetData>
  <mergeCells count="6">
    <mergeCell ref="A4:I4"/>
    <mergeCell ref="G6:I6"/>
    <mergeCell ref="A1:I1"/>
    <mergeCell ref="A2:I2"/>
    <mergeCell ref="A3:I3"/>
    <mergeCell ref="C6:E6"/>
  </mergeCells>
  <pageMargins left="0.7" right="0.7" top="0.75" bottom="0.75" header="0.3" footer="0.3"/>
  <pageSetup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1"/>
  <sheetViews>
    <sheetView rightToLeft="1" view="pageBreakPreview" zoomScaleNormal="100" zoomScaleSheetLayoutView="100" workbookViewId="0">
      <selection activeCell="A8" sqref="A8"/>
    </sheetView>
  </sheetViews>
  <sheetFormatPr defaultRowHeight="15"/>
  <cols>
    <col min="1" max="1" width="32.42578125" customWidth="1"/>
    <col min="2" max="2" width="1.42578125" customWidth="1"/>
    <col min="3" max="3" width="13.28515625" customWidth="1"/>
    <col min="4" max="4" width="1.28515625" customWidth="1"/>
    <col min="5" max="5" width="13.7109375" customWidth="1"/>
  </cols>
  <sheetData>
    <row r="1" spans="1:5" ht="18">
      <c r="A1" s="239" t="s">
        <v>103</v>
      </c>
      <c r="B1" s="239"/>
      <c r="C1" s="239"/>
      <c r="D1" s="239"/>
      <c r="E1" s="239"/>
    </row>
    <row r="2" spans="1:5" ht="18">
      <c r="A2" s="239" t="s">
        <v>57</v>
      </c>
      <c r="B2" s="239"/>
      <c r="C2" s="239"/>
      <c r="D2" s="239"/>
      <c r="E2" s="239"/>
    </row>
    <row r="3" spans="1:5" ht="18">
      <c r="A3" s="239" t="s">
        <v>105</v>
      </c>
      <c r="B3" s="239"/>
      <c r="C3" s="239"/>
      <c r="D3" s="239"/>
      <c r="E3" s="239"/>
    </row>
    <row r="4" spans="1:5" ht="25.5">
      <c r="A4" s="218" t="s">
        <v>112</v>
      </c>
      <c r="B4" s="218"/>
      <c r="C4" s="218"/>
      <c r="D4" s="218"/>
      <c r="E4" s="218"/>
    </row>
    <row r="5" spans="1:5" ht="16.5" thickBot="1">
      <c r="A5" s="8"/>
      <c r="B5" s="2"/>
      <c r="C5" s="17"/>
      <c r="D5" s="5"/>
      <c r="E5" s="17"/>
    </row>
    <row r="6" spans="1:5" ht="16.5" customHeight="1">
      <c r="A6" s="233" t="s">
        <v>28</v>
      </c>
      <c r="B6" s="234"/>
      <c r="C6" s="229" t="s">
        <v>7</v>
      </c>
      <c r="D6" s="10"/>
      <c r="E6" s="229" t="s">
        <v>7</v>
      </c>
    </row>
    <row r="7" spans="1:5" ht="16.5" thickBot="1">
      <c r="A7" s="240"/>
      <c r="B7" s="234"/>
      <c r="C7" s="231"/>
      <c r="D7" s="6"/>
      <c r="E7" s="231"/>
    </row>
    <row r="8" spans="1:5" ht="18.75">
      <c r="A8" s="92" t="s">
        <v>91</v>
      </c>
      <c r="B8" s="91"/>
      <c r="C8" s="63">
        <v>0</v>
      </c>
      <c r="D8" s="22"/>
      <c r="E8" s="63">
        <v>9310646</v>
      </c>
    </row>
    <row r="9" spans="1:5" ht="18.75">
      <c r="A9" s="93" t="s">
        <v>92</v>
      </c>
      <c r="B9" s="140"/>
      <c r="C9" s="64">
        <v>2178638</v>
      </c>
      <c r="D9" s="22"/>
      <c r="E9" s="64">
        <v>100301819</v>
      </c>
    </row>
    <row r="10" spans="1:5" ht="19.5" thickBot="1">
      <c r="A10" s="11" t="s">
        <v>3</v>
      </c>
      <c r="B10" s="12"/>
      <c r="C10" s="94">
        <f>SUM(C8:C9)</f>
        <v>2178638</v>
      </c>
      <c r="D10" s="12"/>
      <c r="E10" s="94">
        <f>SUM(E8:E9)</f>
        <v>109612465</v>
      </c>
    </row>
    <row r="11" spans="1:5" ht="15.75" thickTop="1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4"/>
  <sheetViews>
    <sheetView rightToLeft="1" view="pageBreakPreview" zoomScale="98" zoomScaleNormal="100" zoomScaleSheetLayoutView="98" workbookViewId="0">
      <selection activeCell="A7" sqref="A7"/>
    </sheetView>
  </sheetViews>
  <sheetFormatPr defaultColWidth="9.140625" defaultRowHeight="12.75"/>
  <cols>
    <col min="1" max="1" width="24.42578125" style="19" bestFit="1" customWidth="1"/>
    <col min="2" max="2" width="0.85546875" style="19" customWidth="1"/>
    <col min="3" max="3" width="14.7109375" style="19" customWidth="1"/>
    <col min="4" max="4" width="1" style="19" customWidth="1"/>
    <col min="5" max="5" width="14.7109375" style="19" customWidth="1"/>
    <col min="6" max="6" width="1" style="19" customWidth="1"/>
    <col min="7" max="7" width="9.28515625" style="19" bestFit="1" customWidth="1"/>
    <col min="8" max="8" width="0.85546875" style="19" customWidth="1"/>
    <col min="9" max="9" width="14.140625" style="19" bestFit="1" customWidth="1"/>
    <col min="10" max="10" width="1" style="19" customWidth="1"/>
    <col min="11" max="11" width="12.42578125" style="19" bestFit="1" customWidth="1"/>
    <col min="12" max="12" width="1.140625" style="19" customWidth="1"/>
    <col min="13" max="13" width="16.5703125" style="19" customWidth="1"/>
    <col min="14" max="14" width="0.85546875" style="19" customWidth="1"/>
    <col min="15" max="15" width="16.5703125" style="19" customWidth="1"/>
    <col min="16" max="16" width="1" style="19" customWidth="1"/>
    <col min="17" max="17" width="17.42578125" style="19" customWidth="1"/>
    <col min="18" max="18" width="0.7109375" style="19" customWidth="1"/>
    <col min="19" max="19" width="19.28515625" style="19" customWidth="1"/>
    <col min="20" max="21" width="12.5703125" style="19" bestFit="1" customWidth="1"/>
    <col min="22" max="16384" width="9.140625" style="19"/>
  </cols>
  <sheetData>
    <row r="1" spans="1:22" ht="21">
      <c r="A1" s="217" t="s">
        <v>106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</row>
    <row r="2" spans="1:22" ht="21">
      <c r="A2" s="217" t="s">
        <v>57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</row>
    <row r="3" spans="1:22" ht="21">
      <c r="A3" s="217" t="s">
        <v>105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</row>
    <row r="4" spans="1:22" ht="25.5">
      <c r="A4" s="218" t="s">
        <v>10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0"/>
      <c r="U4" s="20"/>
      <c r="V4" s="20"/>
    </row>
    <row r="5" spans="1:22" ht="16.5" customHeight="1" thickBot="1">
      <c r="A5" s="3"/>
      <c r="B5" s="3"/>
      <c r="C5" s="222" t="s">
        <v>41</v>
      </c>
      <c r="D5" s="222"/>
      <c r="E5" s="222"/>
      <c r="F5" s="222"/>
      <c r="G5" s="222"/>
      <c r="H5" s="3"/>
      <c r="I5" s="231" t="s">
        <v>86</v>
      </c>
      <c r="J5" s="231"/>
      <c r="K5" s="231"/>
      <c r="L5" s="231"/>
      <c r="M5" s="231"/>
      <c r="N5" s="2"/>
      <c r="O5" s="231" t="s">
        <v>101</v>
      </c>
      <c r="P5" s="231"/>
      <c r="Q5" s="231"/>
      <c r="R5" s="231"/>
      <c r="S5" s="231"/>
      <c r="T5" s="2"/>
      <c r="U5" s="2"/>
      <c r="V5" s="2"/>
    </row>
    <row r="6" spans="1:22" ht="47.25" customHeight="1" thickBot="1">
      <c r="A6" s="163" t="s">
        <v>30</v>
      </c>
      <c r="B6" s="29"/>
      <c r="C6" s="57" t="s">
        <v>35</v>
      </c>
      <c r="D6" s="30"/>
      <c r="E6" s="57" t="s">
        <v>40</v>
      </c>
      <c r="F6" s="56"/>
      <c r="G6" s="57" t="s">
        <v>36</v>
      </c>
      <c r="H6" s="56"/>
      <c r="I6" s="57" t="s">
        <v>37</v>
      </c>
      <c r="J6" s="56"/>
      <c r="K6" s="57" t="s">
        <v>38</v>
      </c>
      <c r="L6" s="56"/>
      <c r="M6" s="57" t="s">
        <v>39</v>
      </c>
      <c r="N6" s="54"/>
      <c r="O6" s="57" t="s">
        <v>37</v>
      </c>
      <c r="P6" s="56"/>
      <c r="Q6" s="57" t="s">
        <v>38</v>
      </c>
      <c r="R6" s="56"/>
      <c r="S6" s="57" t="s">
        <v>39</v>
      </c>
    </row>
    <row r="7" spans="1:22" ht="18">
      <c r="A7" s="95" t="s">
        <v>68</v>
      </c>
      <c r="C7" s="98" t="s">
        <v>93</v>
      </c>
      <c r="D7" s="99"/>
      <c r="E7" s="79">
        <v>19707492</v>
      </c>
      <c r="F7" s="22"/>
      <c r="G7" s="79">
        <v>103</v>
      </c>
      <c r="H7" s="22"/>
      <c r="I7" s="79">
        <v>2029871676</v>
      </c>
      <c r="J7" s="22"/>
      <c r="K7" s="79">
        <v>281427636</v>
      </c>
      <c r="L7" s="22"/>
      <c r="M7" s="79">
        <f>I7-K7</f>
        <v>1748444040</v>
      </c>
      <c r="N7" s="22"/>
      <c r="O7" s="79">
        <v>2029871676</v>
      </c>
      <c r="P7" s="22"/>
      <c r="Q7" s="79">
        <v>281427636</v>
      </c>
      <c r="R7" s="22"/>
      <c r="S7" s="79">
        <f>O7-Q7</f>
        <v>1748444040</v>
      </c>
      <c r="T7" s="143"/>
      <c r="U7" s="143"/>
      <c r="V7" s="143"/>
    </row>
    <row r="8" spans="1:22" ht="18">
      <c r="A8" s="96" t="s">
        <v>67</v>
      </c>
      <c r="C8" s="100" t="s">
        <v>94</v>
      </c>
      <c r="D8" s="99"/>
      <c r="E8" s="80">
        <v>6000000</v>
      </c>
      <c r="F8" s="22"/>
      <c r="G8" s="80">
        <v>52</v>
      </c>
      <c r="H8" s="22"/>
      <c r="I8" s="80">
        <v>312000000</v>
      </c>
      <c r="J8" s="22"/>
      <c r="K8" s="80">
        <v>41661721</v>
      </c>
      <c r="L8" s="22"/>
      <c r="M8" s="144">
        <f t="shared" ref="M8:M18" si="0">I8-K8</f>
        <v>270338279</v>
      </c>
      <c r="N8" s="22"/>
      <c r="O8" s="80">
        <v>312000000</v>
      </c>
      <c r="P8" s="22"/>
      <c r="Q8" s="80">
        <v>41661721</v>
      </c>
      <c r="R8" s="22"/>
      <c r="S8" s="80">
        <f>O8-Q8</f>
        <v>270338279</v>
      </c>
      <c r="T8" s="143"/>
      <c r="U8" s="143"/>
      <c r="V8" s="143"/>
    </row>
    <row r="9" spans="1:22" ht="18">
      <c r="A9" s="96" t="s">
        <v>74</v>
      </c>
      <c r="C9" s="100" t="s">
        <v>95</v>
      </c>
      <c r="D9" s="99"/>
      <c r="E9" s="80">
        <v>53899976</v>
      </c>
      <c r="F9" s="22"/>
      <c r="G9" s="80">
        <v>70</v>
      </c>
      <c r="H9" s="22"/>
      <c r="I9" s="80">
        <v>3772998320</v>
      </c>
      <c r="J9" s="22"/>
      <c r="K9" s="80">
        <v>536466271</v>
      </c>
      <c r="L9" s="22"/>
      <c r="M9" s="144">
        <f t="shared" si="0"/>
        <v>3236532049</v>
      </c>
      <c r="N9" s="22"/>
      <c r="O9" s="80">
        <v>3772998320</v>
      </c>
      <c r="P9" s="22"/>
      <c r="Q9" s="80">
        <v>536466271</v>
      </c>
      <c r="R9" s="22"/>
      <c r="S9" s="80">
        <f t="shared" ref="S9:S18" si="1">O9-Q9</f>
        <v>3236532049</v>
      </c>
      <c r="T9" s="143"/>
      <c r="U9" s="143"/>
      <c r="V9" s="143"/>
    </row>
    <row r="10" spans="1:22" ht="18">
      <c r="A10" s="96" t="s">
        <v>77</v>
      </c>
      <c r="C10" s="100" t="s">
        <v>96</v>
      </c>
      <c r="D10" s="99"/>
      <c r="E10" s="80">
        <v>2570695</v>
      </c>
      <c r="F10" s="22"/>
      <c r="G10" s="80">
        <v>160</v>
      </c>
      <c r="H10" s="22"/>
      <c r="I10" s="80">
        <v>0</v>
      </c>
      <c r="J10" s="22"/>
      <c r="K10" s="80">
        <v>0</v>
      </c>
      <c r="L10" s="22"/>
      <c r="M10" s="144">
        <f t="shared" si="0"/>
        <v>0</v>
      </c>
      <c r="N10" s="22"/>
      <c r="O10" s="80">
        <v>411311200</v>
      </c>
      <c r="P10" s="22"/>
      <c r="Q10" s="80">
        <v>47803723</v>
      </c>
      <c r="R10" s="22"/>
      <c r="S10" s="80">
        <f t="shared" si="1"/>
        <v>363507477</v>
      </c>
      <c r="T10" s="143"/>
      <c r="U10" s="143"/>
      <c r="V10" s="143"/>
    </row>
    <row r="11" spans="1:22" ht="18">
      <c r="A11" s="96" t="s">
        <v>65</v>
      </c>
      <c r="C11" s="100" t="s">
        <v>97</v>
      </c>
      <c r="D11" s="99"/>
      <c r="E11" s="80">
        <v>5000000</v>
      </c>
      <c r="F11" s="22"/>
      <c r="G11" s="80">
        <v>610</v>
      </c>
      <c r="H11" s="22"/>
      <c r="I11" s="80">
        <v>3050000000</v>
      </c>
      <c r="J11" s="22"/>
      <c r="K11" s="80">
        <v>430588235</v>
      </c>
      <c r="L11" s="22"/>
      <c r="M11" s="144">
        <f t="shared" si="0"/>
        <v>2619411765</v>
      </c>
      <c r="N11" s="22"/>
      <c r="O11" s="80">
        <v>3050000000</v>
      </c>
      <c r="P11" s="22"/>
      <c r="Q11" s="80">
        <v>430588235</v>
      </c>
      <c r="R11" s="22"/>
      <c r="S11" s="80">
        <f t="shared" si="1"/>
        <v>2619411765</v>
      </c>
      <c r="T11" s="143"/>
      <c r="U11" s="143"/>
      <c r="V11" s="143"/>
    </row>
    <row r="12" spans="1:22" ht="18">
      <c r="A12" s="96" t="s">
        <v>73</v>
      </c>
      <c r="C12" s="100" t="s">
        <v>95</v>
      </c>
      <c r="D12" s="99"/>
      <c r="E12" s="80">
        <v>6000000</v>
      </c>
      <c r="F12" s="22"/>
      <c r="G12" s="80">
        <v>400</v>
      </c>
      <c r="H12" s="22"/>
      <c r="I12" s="80">
        <v>2400000000</v>
      </c>
      <c r="J12" s="22"/>
      <c r="K12" s="80">
        <v>341245593</v>
      </c>
      <c r="L12" s="22"/>
      <c r="M12" s="144">
        <f t="shared" si="0"/>
        <v>2058754407</v>
      </c>
      <c r="N12" s="22"/>
      <c r="O12" s="80">
        <v>2400000000</v>
      </c>
      <c r="P12" s="22"/>
      <c r="Q12" s="80">
        <v>341245593</v>
      </c>
      <c r="R12" s="22"/>
      <c r="S12" s="80">
        <f t="shared" si="1"/>
        <v>2058754407</v>
      </c>
      <c r="T12" s="143"/>
      <c r="U12" s="143"/>
      <c r="V12" s="143"/>
    </row>
    <row r="13" spans="1:22" ht="18">
      <c r="A13" s="96" t="s">
        <v>75</v>
      </c>
      <c r="C13" s="100" t="s">
        <v>93</v>
      </c>
      <c r="D13" s="99"/>
      <c r="E13" s="80">
        <v>10000000</v>
      </c>
      <c r="F13" s="22"/>
      <c r="G13" s="80">
        <v>9</v>
      </c>
      <c r="H13" s="22"/>
      <c r="I13" s="80">
        <v>90000000</v>
      </c>
      <c r="J13" s="22"/>
      <c r="K13" s="80">
        <v>12477876</v>
      </c>
      <c r="L13" s="22"/>
      <c r="M13" s="144">
        <f t="shared" si="0"/>
        <v>77522124</v>
      </c>
      <c r="N13" s="22"/>
      <c r="O13" s="80">
        <v>90000000</v>
      </c>
      <c r="P13" s="22"/>
      <c r="Q13" s="80">
        <v>12477876</v>
      </c>
      <c r="R13" s="22"/>
      <c r="S13" s="80">
        <f t="shared" si="1"/>
        <v>77522124</v>
      </c>
      <c r="T13" s="143"/>
      <c r="U13" s="143"/>
      <c r="V13" s="143"/>
    </row>
    <row r="14" spans="1:22" ht="18">
      <c r="A14" s="96" t="s">
        <v>72</v>
      </c>
      <c r="C14" s="100" t="s">
        <v>94</v>
      </c>
      <c r="D14" s="99"/>
      <c r="E14" s="80">
        <v>7000000</v>
      </c>
      <c r="F14" s="22"/>
      <c r="G14" s="80">
        <v>36</v>
      </c>
      <c r="H14" s="22"/>
      <c r="I14" s="80">
        <v>252000000</v>
      </c>
      <c r="J14" s="22"/>
      <c r="K14" s="80">
        <v>33649852</v>
      </c>
      <c r="L14" s="22"/>
      <c r="M14" s="144">
        <f t="shared" si="0"/>
        <v>218350148</v>
      </c>
      <c r="N14" s="22"/>
      <c r="O14" s="80">
        <v>252000000</v>
      </c>
      <c r="P14" s="22"/>
      <c r="Q14" s="80">
        <v>33649852</v>
      </c>
      <c r="R14" s="22"/>
      <c r="S14" s="80">
        <f t="shared" si="1"/>
        <v>218350148</v>
      </c>
      <c r="T14" s="143"/>
      <c r="U14" s="143"/>
      <c r="V14" s="143"/>
    </row>
    <row r="15" spans="1:22" ht="18">
      <c r="A15" s="96" t="s">
        <v>64</v>
      </c>
      <c r="C15" s="100" t="s">
        <v>98</v>
      </c>
      <c r="D15" s="99"/>
      <c r="E15" s="80">
        <v>17000000</v>
      </c>
      <c r="F15" s="22"/>
      <c r="G15" s="80">
        <v>310</v>
      </c>
      <c r="H15" s="22"/>
      <c r="I15" s="80">
        <v>0</v>
      </c>
      <c r="J15" s="22"/>
      <c r="K15" s="80">
        <v>0</v>
      </c>
      <c r="L15" s="22"/>
      <c r="M15" s="144">
        <f t="shared" si="0"/>
        <v>0</v>
      </c>
      <c r="N15" s="22"/>
      <c r="O15" s="80">
        <v>5270000000</v>
      </c>
      <c r="P15" s="22"/>
      <c r="Q15" s="80">
        <v>670956366</v>
      </c>
      <c r="R15" s="22"/>
      <c r="S15" s="80">
        <f t="shared" si="1"/>
        <v>4599043634</v>
      </c>
      <c r="T15" s="143"/>
      <c r="U15" s="143"/>
      <c r="V15" s="143"/>
    </row>
    <row r="16" spans="1:22" ht="18">
      <c r="A16" s="96" t="s">
        <v>62</v>
      </c>
      <c r="C16" s="100" t="s">
        <v>97</v>
      </c>
      <c r="D16" s="99"/>
      <c r="E16" s="80">
        <v>49400000</v>
      </c>
      <c r="F16" s="22"/>
      <c r="G16" s="80">
        <v>110</v>
      </c>
      <c r="H16" s="22"/>
      <c r="I16" s="80">
        <v>5434000000</v>
      </c>
      <c r="J16" s="22"/>
      <c r="K16" s="80">
        <v>767152941</v>
      </c>
      <c r="L16" s="22"/>
      <c r="M16" s="144">
        <f t="shared" si="0"/>
        <v>4666847059</v>
      </c>
      <c r="N16" s="22"/>
      <c r="O16" s="80">
        <v>5434000000</v>
      </c>
      <c r="P16" s="22"/>
      <c r="Q16" s="80">
        <v>767152941</v>
      </c>
      <c r="R16" s="22"/>
      <c r="S16" s="80">
        <f t="shared" si="1"/>
        <v>4666847059</v>
      </c>
      <c r="T16" s="143"/>
      <c r="U16" s="143"/>
      <c r="V16" s="143"/>
    </row>
    <row r="17" spans="1:22" ht="18">
      <c r="A17" s="96" t="s">
        <v>78</v>
      </c>
      <c r="C17" s="100" t="s">
        <v>93</v>
      </c>
      <c r="D17" s="99"/>
      <c r="E17" s="80">
        <v>2362500</v>
      </c>
      <c r="F17" s="22"/>
      <c r="G17" s="80">
        <v>320</v>
      </c>
      <c r="H17" s="22"/>
      <c r="I17" s="80">
        <v>756000000</v>
      </c>
      <c r="J17" s="22"/>
      <c r="K17" s="80">
        <v>104814159</v>
      </c>
      <c r="L17" s="22"/>
      <c r="M17" s="144">
        <f t="shared" si="0"/>
        <v>651185841</v>
      </c>
      <c r="N17" s="22"/>
      <c r="O17" s="80">
        <v>756000000</v>
      </c>
      <c r="P17" s="22"/>
      <c r="Q17" s="80">
        <v>104814159</v>
      </c>
      <c r="R17" s="22"/>
      <c r="S17" s="80">
        <f t="shared" si="1"/>
        <v>651185841</v>
      </c>
      <c r="T17" s="143"/>
      <c r="U17" s="143"/>
      <c r="V17" s="143"/>
    </row>
    <row r="18" spans="1:22" ht="18">
      <c r="A18" s="97" t="s">
        <v>66</v>
      </c>
      <c r="C18" s="101" t="s">
        <v>99</v>
      </c>
      <c r="D18" s="99"/>
      <c r="E18" s="81">
        <v>555000</v>
      </c>
      <c r="F18" s="22"/>
      <c r="G18" s="81">
        <v>3000</v>
      </c>
      <c r="H18" s="22"/>
      <c r="I18" s="81">
        <v>0</v>
      </c>
      <c r="J18" s="22"/>
      <c r="K18" s="81">
        <v>0</v>
      </c>
      <c r="L18" s="22"/>
      <c r="M18" s="145">
        <f t="shared" si="0"/>
        <v>0</v>
      </c>
      <c r="N18" s="22"/>
      <c r="O18" s="81">
        <v>1665000000</v>
      </c>
      <c r="P18" s="22"/>
      <c r="Q18" s="81">
        <v>186350365</v>
      </c>
      <c r="R18" s="22"/>
      <c r="S18" s="145">
        <f t="shared" si="1"/>
        <v>1478649635</v>
      </c>
      <c r="T18" s="143"/>
      <c r="U18" s="143"/>
      <c r="V18" s="143"/>
    </row>
    <row r="19" spans="1:22" ht="18.75" thickBot="1">
      <c r="C19" s="146" t="s">
        <v>14</v>
      </c>
      <c r="D19" s="99"/>
      <c r="E19" s="146" t="s">
        <v>14</v>
      </c>
      <c r="F19" s="99"/>
      <c r="G19" s="146" t="s">
        <v>14</v>
      </c>
      <c r="H19" s="99"/>
      <c r="I19" s="147">
        <f>SUM(I7:I18)</f>
        <v>18096869996</v>
      </c>
      <c r="J19" s="99"/>
      <c r="K19" s="147">
        <f>SUM(K7:K18)</f>
        <v>2549484284</v>
      </c>
      <c r="L19" s="99"/>
      <c r="M19" s="147">
        <f>SUM(M7:M18)</f>
        <v>15547385712</v>
      </c>
      <c r="N19" s="99"/>
      <c r="O19" s="147">
        <f>SUM(O7:O18)</f>
        <v>25443181196</v>
      </c>
      <c r="P19" s="99"/>
      <c r="Q19" s="147">
        <f>SUM(Q7:Q18)</f>
        <v>3454594738</v>
      </c>
      <c r="R19" s="99"/>
      <c r="S19" s="147">
        <f>SUM(S7:S18)</f>
        <v>21988586458</v>
      </c>
    </row>
    <row r="20" spans="1:22" ht="13.5" thickTop="1"/>
    <row r="22" spans="1:22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</row>
    <row r="23" spans="1:22">
      <c r="A23" s="196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7"/>
      <c r="P23" s="197"/>
      <c r="Q23" s="197"/>
      <c r="R23" s="197"/>
      <c r="S23" s="197"/>
    </row>
    <row r="24" spans="1:22">
      <c r="A24" s="196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</row>
    <row r="25" spans="1:22">
      <c r="A25" s="196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</row>
    <row r="26" spans="1:22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</row>
    <row r="27" spans="1:22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</row>
    <row r="28" spans="1:22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</row>
    <row r="29" spans="1:22">
      <c r="A29" s="196"/>
      <c r="B29" s="196"/>
      <c r="C29" s="196"/>
      <c r="D29" s="196"/>
      <c r="E29" s="198"/>
      <c r="F29" s="196"/>
      <c r="G29" s="196"/>
      <c r="H29" s="196"/>
      <c r="I29" s="199"/>
      <c r="J29" s="196"/>
      <c r="K29" s="196"/>
      <c r="L29" s="196"/>
      <c r="M29" s="196"/>
      <c r="N29" s="196"/>
      <c r="O29" s="196"/>
      <c r="P29" s="196"/>
      <c r="Q29" s="196"/>
      <c r="R29" s="196"/>
      <c r="S29" s="196"/>
    </row>
    <row r="30" spans="1:22">
      <c r="A30" s="196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</row>
    <row r="31" spans="1:22">
      <c r="A31" s="196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</row>
    <row r="32" spans="1:22">
      <c r="A32" s="196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</row>
    <row r="33" spans="1:19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</row>
    <row r="34" spans="1:19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8"/>
  <sheetViews>
    <sheetView rightToLeft="1" view="pageBreakPreview" zoomScale="89" zoomScaleNormal="100" zoomScaleSheetLayoutView="89" workbookViewId="0">
      <selection activeCell="A7" sqref="A7"/>
    </sheetView>
  </sheetViews>
  <sheetFormatPr defaultRowHeight="15"/>
  <cols>
    <col min="1" max="1" width="58.140625" customWidth="1"/>
    <col min="2" max="2" width="18.140625" customWidth="1"/>
    <col min="3" max="3" width="0.85546875" customWidth="1"/>
    <col min="4" max="4" width="10.5703125" bestFit="1" customWidth="1"/>
    <col min="5" max="5" width="0.7109375" customWidth="1"/>
    <col min="6" max="6" width="12" bestFit="1" customWidth="1"/>
    <col min="7" max="7" width="0.7109375" customWidth="1"/>
    <col min="8" max="8" width="19.140625" customWidth="1"/>
    <col min="9" max="9" width="0.5703125" customWidth="1"/>
    <col min="10" max="10" width="13.7109375" customWidth="1"/>
    <col min="11" max="11" width="1" customWidth="1"/>
    <col min="12" max="12" width="17.5703125" customWidth="1"/>
    <col min="13" max="13" width="15" bestFit="1" customWidth="1"/>
  </cols>
  <sheetData>
    <row r="1" spans="1:14" ht="19.5">
      <c r="A1" s="241" t="s">
        <v>106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4" ht="19.5">
      <c r="A2" s="241" t="s">
        <v>57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</row>
    <row r="3" spans="1:14" ht="19.5">
      <c r="A3" s="241" t="s">
        <v>105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</row>
    <row r="4" spans="1:14" ht="25.5">
      <c r="A4" s="218" t="s">
        <v>61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</row>
    <row r="5" spans="1:14" ht="16.5" customHeight="1" thickBot="1">
      <c r="A5" s="24"/>
      <c r="B5" s="231" t="s">
        <v>86</v>
      </c>
      <c r="C5" s="231"/>
      <c r="D5" s="231"/>
      <c r="E5" s="231"/>
      <c r="F5" s="231"/>
      <c r="G5" s="9"/>
      <c r="H5" s="231" t="s">
        <v>101</v>
      </c>
      <c r="I5" s="231"/>
      <c r="J5" s="231"/>
      <c r="K5" s="231"/>
      <c r="L5" s="231"/>
    </row>
    <row r="6" spans="1:14" ht="38.25" customHeight="1" thickBot="1">
      <c r="A6" s="9" t="s">
        <v>33</v>
      </c>
      <c r="B6" s="31" t="s">
        <v>58</v>
      </c>
      <c r="C6" s="32"/>
      <c r="D6" s="31" t="s">
        <v>38</v>
      </c>
      <c r="E6" s="32"/>
      <c r="F6" s="31" t="s">
        <v>42</v>
      </c>
      <c r="G6" s="9"/>
      <c r="H6" s="31" t="s">
        <v>58</v>
      </c>
      <c r="I6" s="32"/>
      <c r="J6" s="31" t="s">
        <v>38</v>
      </c>
      <c r="K6" s="32"/>
      <c r="L6" s="31" t="s">
        <v>42</v>
      </c>
    </row>
    <row r="7" spans="1:14" ht="29.25" customHeight="1">
      <c r="A7" s="102" t="s">
        <v>83</v>
      </c>
      <c r="B7" s="79">
        <v>22907</v>
      </c>
      <c r="C7" s="22"/>
      <c r="D7" s="105">
        <v>0</v>
      </c>
      <c r="E7" s="22"/>
      <c r="F7" s="79">
        <f>B7-D7</f>
        <v>22907</v>
      </c>
      <c r="G7" s="22"/>
      <c r="H7" s="79">
        <v>16689748241</v>
      </c>
      <c r="I7" s="22"/>
      <c r="J7" s="79">
        <v>0</v>
      </c>
      <c r="K7" s="22"/>
      <c r="L7" s="79">
        <f>H7-J7</f>
        <v>16689748241</v>
      </c>
      <c r="M7" s="142"/>
      <c r="N7" s="142"/>
    </row>
    <row r="8" spans="1:14" ht="22.5" customHeight="1">
      <c r="A8" s="103" t="s">
        <v>100</v>
      </c>
      <c r="B8" s="80">
        <v>0</v>
      </c>
      <c r="C8" s="22"/>
      <c r="D8" s="87">
        <v>0</v>
      </c>
      <c r="E8" s="22"/>
      <c r="F8" s="80">
        <v>0</v>
      </c>
      <c r="G8" s="22"/>
      <c r="H8" s="80">
        <v>5891784397</v>
      </c>
      <c r="I8" s="22"/>
      <c r="J8" s="80">
        <v>3980168</v>
      </c>
      <c r="K8" s="22"/>
      <c r="L8" s="80">
        <f>H8-J8</f>
        <v>5887804229</v>
      </c>
      <c r="M8" s="142"/>
      <c r="N8" s="142"/>
    </row>
    <row r="9" spans="1:14" ht="28.5" customHeight="1">
      <c r="A9" s="103" t="s">
        <v>84</v>
      </c>
      <c r="B9" s="80">
        <v>105737705</v>
      </c>
      <c r="C9" s="22"/>
      <c r="D9" s="87">
        <v>-821258</v>
      </c>
      <c r="E9" s="22"/>
      <c r="F9" s="80">
        <f>B9-D9</f>
        <v>106558963</v>
      </c>
      <c r="G9" s="22"/>
      <c r="H9" s="80">
        <v>8849535630</v>
      </c>
      <c r="I9" s="22"/>
      <c r="J9" s="80">
        <v>230888</v>
      </c>
      <c r="K9" s="22"/>
      <c r="L9" s="80">
        <f>H9-J9</f>
        <v>8849304742</v>
      </c>
      <c r="M9" s="142"/>
      <c r="N9" s="142"/>
    </row>
    <row r="10" spans="1:14" ht="25.5" customHeight="1">
      <c r="A10" s="104" t="s">
        <v>85</v>
      </c>
      <c r="B10" s="81">
        <v>283073766</v>
      </c>
      <c r="C10" s="22"/>
      <c r="D10" s="88">
        <v>-2409886</v>
      </c>
      <c r="E10" s="22"/>
      <c r="F10" s="81">
        <f>B10-D10</f>
        <v>285483652</v>
      </c>
      <c r="G10" s="22"/>
      <c r="H10" s="81">
        <v>18948479473</v>
      </c>
      <c r="I10" s="22"/>
      <c r="J10" s="81">
        <v>806843</v>
      </c>
      <c r="K10" s="22"/>
      <c r="L10" s="81">
        <f>H10-J10</f>
        <v>18947672630</v>
      </c>
      <c r="M10" s="142"/>
      <c r="N10" s="142"/>
    </row>
    <row r="11" spans="1:14" ht="18.75" thickBot="1">
      <c r="A11" s="9"/>
      <c r="B11" s="89">
        <f>SUM(B7:B10)</f>
        <v>388834378</v>
      </c>
      <c r="C11" s="9"/>
      <c r="D11" s="90">
        <f>SUM(D7:D10)</f>
        <v>-3231144</v>
      </c>
      <c r="E11" s="9"/>
      <c r="F11" s="89">
        <f>SUM(F7:F10)</f>
        <v>392065522</v>
      </c>
      <c r="G11" s="9"/>
      <c r="H11" s="89">
        <f>SUM(H7:H10)</f>
        <v>50379547741</v>
      </c>
      <c r="I11" s="9"/>
      <c r="J11" s="89">
        <f>SUM(J7:J10)</f>
        <v>5017899</v>
      </c>
      <c r="K11" s="9"/>
      <c r="L11" s="89">
        <f>SUM(L7:L10)</f>
        <v>50374529842</v>
      </c>
    </row>
    <row r="12" spans="1:14" ht="18.75" thickTop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4">
      <c r="A13" s="152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</row>
    <row r="14" spans="1:14">
      <c r="A14" s="152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</row>
    <row r="15" spans="1:14">
      <c r="A15" s="152"/>
      <c r="B15" s="200"/>
      <c r="C15" s="200"/>
      <c r="D15" s="200"/>
      <c r="E15" s="200"/>
      <c r="F15" s="200"/>
      <c r="G15" s="200"/>
      <c r="H15" s="200"/>
      <c r="I15" s="200"/>
      <c r="J15" s="200"/>
      <c r="K15" s="152"/>
      <c r="L15" s="152"/>
      <c r="M15" s="152"/>
    </row>
    <row r="16" spans="1:14">
      <c r="A16" s="152"/>
      <c r="B16" s="200"/>
      <c r="C16" s="200"/>
      <c r="D16" s="200"/>
      <c r="E16" s="200"/>
      <c r="F16" s="200"/>
      <c r="G16" s="200"/>
      <c r="H16" s="200"/>
      <c r="I16" s="200"/>
      <c r="J16" s="200"/>
      <c r="K16" s="152"/>
      <c r="L16" s="152"/>
      <c r="M16" s="152"/>
    </row>
    <row r="17" spans="1:13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</row>
    <row r="18" spans="1:13">
      <c r="A18" s="152"/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scale="7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 سهام</vt:lpstr>
      <vt:lpstr>سپرده</vt:lpstr>
      <vt:lpstr>درآمدها</vt:lpstr>
      <vt:lpstr>درآمد سرمایه گذاری در سهام </vt:lpstr>
      <vt:lpstr>درآمد سپرده بانکی</vt:lpstr>
      <vt:lpstr>سایر درآمدها</vt:lpstr>
      <vt:lpstr>درآمد سود سهام</vt:lpstr>
      <vt:lpstr>سود  سپرده بانکی</vt:lpstr>
      <vt:lpstr>درآمد ناشی ازفروش</vt:lpstr>
      <vt:lpstr>درآمد ناشی از تغییر قیمت اوراق </vt:lpstr>
      <vt:lpstr>' سهام'!Print_Area</vt:lpstr>
      <vt:lpstr>'درآمد سپرده بانکی'!Print_Area</vt:lpstr>
      <vt:lpstr>'درآمد سرمایه گذاری در سهام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Soheil Sadegh Zadeh</cp:lastModifiedBy>
  <cp:lastPrinted>2024-02-06T09:33:07Z</cp:lastPrinted>
  <dcterms:created xsi:type="dcterms:W3CDTF">2017-11-22T14:26:20Z</dcterms:created>
  <dcterms:modified xsi:type="dcterms:W3CDTF">2024-07-31T09:14:39Z</dcterms:modified>
</cp:coreProperties>
</file>